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35" windowWidth="19440" windowHeight="7455"/>
  </bookViews>
  <sheets>
    <sheet name="основные мероприятия" sheetId="2" r:id="rId1"/>
  </sheets>
  <definedNames>
    <definedName name="_xlnm._FilterDatabase" localSheetId="0" hidden="1">'основные мероприятия'!$E$6:$L$108</definedName>
  </definedNames>
  <calcPr calcId="125725"/>
</workbook>
</file>

<file path=xl/calcChain.xml><?xml version="1.0" encoding="utf-8"?>
<calcChain xmlns="http://schemas.openxmlformats.org/spreadsheetml/2006/main">
  <c r="L77" i="2"/>
  <c r="K77"/>
  <c r="L76"/>
  <c r="K76"/>
  <c r="L75" l="1"/>
  <c r="K75"/>
  <c r="J76"/>
  <c r="F80"/>
  <c r="J9"/>
  <c r="J103" l="1"/>
  <c r="F84"/>
  <c r="F83"/>
  <c r="J82"/>
  <c r="F82" s="1"/>
  <c r="I116"/>
  <c r="I115" l="1"/>
  <c r="F81"/>
  <c r="H12"/>
  <c r="J11"/>
  <c r="J77"/>
  <c r="I74"/>
  <c r="I71"/>
  <c r="F79"/>
  <c r="F78"/>
  <c r="I76"/>
  <c r="I77"/>
  <c r="I72"/>
  <c r="F77" l="1"/>
  <c r="J105"/>
  <c r="J75"/>
  <c r="F76"/>
  <c r="I75"/>
  <c r="I63"/>
  <c r="F63" s="1"/>
  <c r="I69"/>
  <c r="I67"/>
  <c r="F67" s="1"/>
  <c r="I65"/>
  <c r="I61"/>
  <c r="F61" s="1"/>
  <c r="I59"/>
  <c r="I11"/>
  <c r="I105" s="1"/>
  <c r="I121" s="1"/>
  <c r="F74"/>
  <c r="F73"/>
  <c r="F72"/>
  <c r="F71"/>
  <c r="I70"/>
  <c r="I62"/>
  <c r="F62" s="1"/>
  <c r="I68"/>
  <c r="F68" s="1"/>
  <c r="I66"/>
  <c r="F66" s="1"/>
  <c r="I64"/>
  <c r="F64" s="1"/>
  <c r="I60"/>
  <c r="F60" s="1"/>
  <c r="I58"/>
  <c r="F58" s="1"/>
  <c r="F117"/>
  <c r="I107"/>
  <c r="F115"/>
  <c r="F116"/>
  <c r="F42"/>
  <c r="F65"/>
  <c r="F59" l="1"/>
  <c r="I9"/>
  <c r="I103" s="1"/>
  <c r="I119" s="1"/>
  <c r="F75"/>
  <c r="F70"/>
  <c r="I10"/>
  <c r="I104" s="1"/>
  <c r="I120" s="1"/>
  <c r="H48"/>
  <c r="H57"/>
  <c r="F57" s="1"/>
  <c r="H10" l="1"/>
  <c r="H104" s="1"/>
  <c r="H120" s="1"/>
  <c r="L11"/>
  <c r="L105" s="1"/>
  <c r="K11"/>
  <c r="K105" s="1"/>
  <c r="K121" s="1"/>
  <c r="J121"/>
  <c r="H11"/>
  <c r="H105" s="1"/>
  <c r="H121" s="1"/>
  <c r="F56"/>
  <c r="F55"/>
  <c r="F54"/>
  <c r="F53"/>
  <c r="F52"/>
  <c r="F51"/>
  <c r="G113"/>
  <c r="F113" s="1"/>
  <c r="G111"/>
  <c r="F111" s="1"/>
  <c r="H107"/>
  <c r="F114"/>
  <c r="F112"/>
  <c r="F110"/>
  <c r="F109"/>
  <c r="F108"/>
  <c r="L121" l="1"/>
  <c r="L10"/>
  <c r="L104" s="1"/>
  <c r="L120" s="1"/>
  <c r="K104"/>
  <c r="K120" s="1"/>
  <c r="J10"/>
  <c r="G10"/>
  <c r="G104" s="1"/>
  <c r="L9"/>
  <c r="L103" s="1"/>
  <c r="L119" s="1"/>
  <c r="K9"/>
  <c r="K103" s="1"/>
  <c r="K119" s="1"/>
  <c r="J119"/>
  <c r="H9"/>
  <c r="H103" s="1"/>
  <c r="H119" s="1"/>
  <c r="F50"/>
  <c r="F49"/>
  <c r="F48"/>
  <c r="F47"/>
  <c r="F46"/>
  <c r="F45"/>
  <c r="F44"/>
  <c r="F43"/>
  <c r="F41"/>
  <c r="F40"/>
  <c r="F39"/>
  <c r="F38"/>
  <c r="F37"/>
  <c r="F36"/>
  <c r="F35"/>
  <c r="F34"/>
  <c r="F33"/>
  <c r="F32"/>
  <c r="F31"/>
  <c r="F30"/>
  <c r="F29"/>
  <c r="F28"/>
  <c r="F27"/>
  <c r="F26"/>
  <c r="F24"/>
  <c r="G15"/>
  <c r="G14"/>
  <c r="G107"/>
  <c r="J120" l="1"/>
  <c r="J104"/>
  <c r="J102" s="1"/>
  <c r="G120"/>
  <c r="G9"/>
  <c r="H8"/>
  <c r="H102" s="1"/>
  <c r="H118" s="1"/>
  <c r="F13"/>
  <c r="F14"/>
  <c r="F15"/>
  <c r="F19"/>
  <c r="F22"/>
  <c r="F25"/>
  <c r="F23"/>
  <c r="G21"/>
  <c r="F21" s="1"/>
  <c r="G20"/>
  <c r="F20" s="1"/>
  <c r="G18"/>
  <c r="F18" s="1"/>
  <c r="G17"/>
  <c r="F17" s="1"/>
  <c r="G16"/>
  <c r="G103" l="1"/>
  <c r="G11"/>
  <c r="G105" s="1"/>
  <c r="F16"/>
  <c r="F107"/>
  <c r="F12"/>
  <c r="G121" l="1"/>
  <c r="G119"/>
  <c r="G8"/>
  <c r="G102" s="1"/>
  <c r="L8"/>
  <c r="L102" s="1"/>
  <c r="L118" s="1"/>
  <c r="I8"/>
  <c r="I102" s="1"/>
  <c r="I118" s="1"/>
  <c r="F11"/>
  <c r="F9"/>
  <c r="F10"/>
  <c r="J8"/>
  <c r="J118" s="1"/>
  <c r="K8"/>
  <c r="K102" s="1"/>
  <c r="K118" s="1"/>
  <c r="F105" l="1"/>
  <c r="F121" s="1"/>
  <c r="F103"/>
  <c r="F119" s="1"/>
  <c r="F104"/>
  <c r="F120" s="1"/>
  <c r="G118"/>
  <c r="F8"/>
  <c r="F102" l="1"/>
  <c r="F118" s="1"/>
</calcChain>
</file>

<file path=xl/sharedStrings.xml><?xml version="1.0" encoding="utf-8"?>
<sst xmlns="http://schemas.openxmlformats.org/spreadsheetml/2006/main" count="270" uniqueCount="155">
  <si>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</si>
  <si>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</si>
  <si>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</si>
  <si>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</si>
  <si>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</si>
  <si>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</si>
  <si>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</si>
  <si>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</si>
  <si>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</si>
  <si>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</si>
  <si>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</si>
  <si>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</si>
  <si>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</si>
  <si>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</si>
  <si>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</si>
  <si>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</si>
  <si>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</si>
  <si>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</si>
  <si>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</si>
  <si>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</si>
  <si>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</si>
  <si>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</si>
  <si>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</si>
  <si>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</si>
  <si>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</si>
  <si>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</si>
  <si>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</si>
  <si>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</si>
  <si>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</si>
  <si>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</si>
  <si>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</si>
  <si>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</si>
  <si>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</si>
  <si>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</si>
  <si>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</si>
  <si>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</si>
  <si>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</si>
  <si>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</si>
  <si>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</si>
  <si>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</si>
  <si>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</si>
  <si>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</si>
  <si>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</si>
  <si>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</si>
  <si>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</si>
  <si>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</si>
  <si>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</si>
  <si>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</si>
  <si>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</si>
  <si>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Капитальный ремонт сети ВЛ-10 кВ фид. №11 и №16 "Водозабор" перевод ВЛ-10 кВ в ВЛИ-10кВ.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</si>
  <si>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водозаборана новые КТПН-160 кВа с двумя воздушгыми вводами и трансформаторами ТМГ-160 кВа</t>
  </si>
  <si>
    <t>1.3.</t>
  </si>
  <si>
    <t>Замена ВЛ-10 кВ на ВЛИ-10 кВ от ТП 88 "Новыя Заря" до ТП "% "Магистраль"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</si>
  <si>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</si>
  <si>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</si>
  <si>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</si>
  <si>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</si>
  <si>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</si>
  <si>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</si>
  <si>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1.7.</t>
  </si>
  <si>
    <t xml:space="preserve">Установка световых опор по ул.Кирова </t>
  </si>
  <si>
    <t>1.19</t>
  </si>
  <si>
    <t>1.20</t>
  </si>
  <si>
    <t>1.21</t>
  </si>
  <si>
    <t xml:space="preserve">Капитальный ремонтучастка теплосети от ТК-17 к дому по ул.Стадионная №2 </t>
  </si>
  <si>
    <t>Капитальный ремонт участков теплосети к домам ул.Фрунзе №3.5.7.9.11.13.15; ул.Щорса №6,8,9,2а; ул.Крупской №11,14,15; детсад "Ромашка"</t>
  </si>
  <si>
    <t>Техническое перевооружение ОПО Система теплоснабжения г.Малоярославец (11) А09-40210-01.Замена котлов в котельной по ул.Станционная</t>
  </si>
  <si>
    <t>Капитальный ремонт участка теплосети от ввода в ж/д ул.Гагарина №7 и до ж/д ул.Гагарина №5 и до ТК-6</t>
  </si>
  <si>
    <t>Капитальный ремонт участка теплосети от ТК7 ул.Садовая до ж/д ул.Садовая д.11</t>
  </si>
  <si>
    <t>Капитальный ремонт участка теплосети от ТК7 ул.Подольских Курсантов №37 в сторону ж/д ул.Фестивальная д.1,2,3</t>
  </si>
  <si>
    <t>Капитальный ремонт участка тепловой сети от котельной ул.Почтовая (ЦГА) от ТК11-ТК12-ТК-13 ул.Почтовая,ул.Ленина, д.1,3</t>
  </si>
  <si>
    <t>Капитальный ремонт участка теплосети от ТК1 ул.Парижской Коммуны до ТК2 и к ж/домам ул.Парижской Коммуны №34 и ул.Гагарина №9</t>
  </si>
  <si>
    <t>Капитальный ремонт участка тепловой сети от ТК6 ул.Гр.Соколова №42 в сторону ул.К.Маркса</t>
  </si>
  <si>
    <t>1.18</t>
  </si>
  <si>
    <t>Капитальный ремонт участка тепловой сети от ТК9/1 до ТК9, ТК10, ТК10/1, ТК11, ТК11/1 и к жилым домам ул.К.маркса №2 и ул.Ленина №8,4</t>
  </si>
  <si>
    <t>Капитальный ремонт участка теплосети от ТК3 до ТК4 по ул. Московская, д.41 и до ул.Московская д.39</t>
  </si>
  <si>
    <t>Капитальный ремонт участка от ж/дома ул.Московская д.59, ТК7 и к ж/дому ул.О.Колесниковой д.6</t>
  </si>
  <si>
    <t>1.22</t>
  </si>
  <si>
    <t>1.23</t>
  </si>
  <si>
    <t>1.24</t>
  </si>
  <si>
    <t>1.25</t>
  </si>
  <si>
    <t>Капитальный ремонт тепловых камер ТК-1 (от кот.по ул.Почтовая)</t>
  </si>
  <si>
    <t>2021</t>
  </si>
  <si>
    <t>1.26</t>
  </si>
  <si>
    <t>Замена теплотрассы к ДС№2 Рябинка (от кот.по ул. Почтовая) и к Почтовая,6</t>
  </si>
  <si>
    <t>1.27</t>
  </si>
  <si>
    <t>Капитальный ремонт теплосети от ТК-2 до ТК-3 (ЦГА) ул.Почтовая</t>
  </si>
  <si>
    <t>Ремонт ТК-3 (НГЧ) ул.Пролетарская</t>
  </si>
  <si>
    <t>1.28</t>
  </si>
  <si>
    <t>1.29</t>
  </si>
  <si>
    <t>Капитальный ремонт участков теплосети ул.Коммунистическая, 7</t>
  </si>
  <si>
    <t>1.30</t>
  </si>
  <si>
    <t>Капитальный ремонт головного участка теплосети от котельной Маклино</t>
  </si>
  <si>
    <t xml:space="preserve">     </t>
  </si>
  <si>
    <t>1.31</t>
  </si>
  <si>
    <t>областные средства</t>
  </si>
  <si>
    <t>Настенный двухконтурный газовый котел закрытой камерой сгорания MIZUDO M 24Н ( передача безвозмездно)</t>
  </si>
  <si>
    <t>1.32</t>
  </si>
  <si>
    <t>Капитвльный ремонт участка теплосети к дому ул.Строительная №10</t>
  </si>
  <si>
    <t>2022</t>
  </si>
  <si>
    <t>1.33</t>
  </si>
  <si>
    <t>Капитальный ремонт участка теплосети к дому ул.О.Колесниковой №14</t>
  </si>
  <si>
    <t>1.34</t>
  </si>
  <si>
    <t xml:space="preserve">Капитальный ремонт тепловой изоляции участка тепловой сети от котельной по ул. Подольских Курсантов </t>
  </si>
  <si>
    <t>1.35</t>
  </si>
  <si>
    <t>Реконструкция тепловой сети от котельной №4 ул.Дохтурова к котельной №6 ул.Московская</t>
  </si>
  <si>
    <t>1.36</t>
  </si>
  <si>
    <t>Капитальный ремонт участка теплосети от д/сада "Сказка"</t>
  </si>
  <si>
    <t>1.37</t>
  </si>
  <si>
    <t>Атуализация схемы теплоснабжения</t>
  </si>
  <si>
    <t>Капитальный ремонт участка теплосети в районе школы №3   ул.Школьная</t>
  </si>
  <si>
    <t>иные средства</t>
  </si>
  <si>
    <t>1.8</t>
  </si>
  <si>
    <t>Капитальный ремонт сетей энергоснабжения ул.Успенская</t>
  </si>
  <si>
    <t>1.9</t>
  </si>
  <si>
    <t>1.10</t>
  </si>
  <si>
    <t>Проверка сметной документации</t>
  </si>
  <si>
    <t>1.38</t>
  </si>
  <si>
    <t>Автоматическая блочно-модульная котельная мощностью 10,5 МВт ул.Московская</t>
  </si>
  <si>
    <t>1.39</t>
  </si>
  <si>
    <t>Автоматическая блочно-модульная котельная мощностью 7,6 МВт ул.Мирная, 25</t>
  </si>
  <si>
    <t>2.</t>
  </si>
  <si>
    <t>Реализация мероприятий по строительству, техническому пеервооружению, модернизации и ремонту отопительных котельных с применением энергосберегающих оборудования и технологий</t>
  </si>
  <si>
    <t>2.1</t>
  </si>
  <si>
    <t>Строительство автоматической блочно-модульной котельной мощностью 10,5МВт ул.Московская"</t>
  </si>
  <si>
    <t>иные цели</t>
  </si>
  <si>
    <t>2023</t>
  </si>
  <si>
    <t>ВСЕГО по основному мероприятию</t>
  </si>
  <si>
    <t>Приложение №1</t>
  </si>
  <si>
    <t>"Город Малоярославец"</t>
  </si>
  <si>
    <t>от                                                          №</t>
  </si>
  <si>
    <t>2.2</t>
  </si>
  <si>
    <t>Строительство автоматической блочно-модульной котельной мощностью 7,6МВт                 ул. Мирная,25</t>
  </si>
  <si>
    <t>Ремонт сетей энергоснабжения и уличного освещения ул.53-й Саратовской дивизии</t>
  </si>
  <si>
    <t>3.</t>
  </si>
  <si>
    <t>Создание (строительство) автоматизированной котельной по ул. Г. Соколова</t>
  </si>
  <si>
    <t>Отделы администрации, ООО "КЭСК"</t>
  </si>
  <si>
    <t>Строительство внешних тепловых сетей по ул. Г. Соколова</t>
  </si>
  <si>
    <t>Реконструкция котельной № 3 по ул. Коммунистическая (НГЧ)</t>
  </si>
  <si>
    <t>Реконструкция котельной № 6 по ул. Московская (ТУ12)</t>
  </si>
  <si>
    <t>Создание (строительство) автоматизированной котельной по ул. Парижской Коммуны</t>
  </si>
  <si>
    <t>Реконструкция котельной № 9 по ул. Заводская</t>
  </si>
  <si>
    <t>Создание (строительство) автоматизированной  котельной по ул. Подольских курсантов</t>
  </si>
  <si>
    <t>Реализация концессионных соглашений в сфере теплоснабжения, горячего и холодного водоснабжения, водоотведения</t>
  </si>
  <si>
    <t>2022-2025</t>
  </si>
  <si>
    <t>3.1</t>
  </si>
  <si>
    <t xml:space="preserve">              </t>
  </si>
  <si>
    <t>ОКС и ТИ, отделы администрации, МУП,Организации</t>
  </si>
  <si>
    <t>Реконструкция тепловых сетей, в том числе по участкам тепловых сетей</t>
  </si>
  <si>
    <t>ОКС и ТИ, отделы администрации  МУП, Организации</t>
  </si>
  <si>
    <t>Реконструкция котельной  № 2 по ул. Почтовая (ЦГА)</t>
  </si>
  <si>
    <t>к постановлению администрации</t>
  </si>
  <si>
    <t>муниципального образования городское поселение "Город Малоярославец"</t>
  </si>
  <si>
    <t>местный бюджет (софинансирование)</t>
  </si>
  <si>
    <t xml:space="preserve">              от    20.01.2023               №27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</si>
</sst>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" fontId="1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0" fontId="0" fillId="0" borderId="0" xfId="0" applyFill="1" applyBorder="1"/>
    <xf numFmtId="165" fontId="3" fillId="0" borderId="0" xfId="0" applyNumberFormat="1" applyFont="1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vertical="top"/>
    </xf>
    <xf numFmtId="14" fontId="4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0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left" vertical="top" wrapText="1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left" vertical="top" wrapText="1"/>
    </xf>
    <xf numFmtId="1" fontId="4" fillId="0" borderId="8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164" fontId="2" fillId="0" borderId="1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164" fontId="4" fillId="0" borderId="0" xfId="0" applyNumberFormat="1" applyFont="1" applyFill="1"/>
    <xf numFmtId="0" fontId="4" fillId="0" borderId="0" xfId="0" applyFont="1" applyFill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Fill="1" applyAlignment="1">
      <alignment horizontal="center" vertical="top"/>
    </xf>
    <xf numFmtId="164" fontId="2" fillId="0" borderId="13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right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left" vertical="top" wrapText="1"/>
    </xf>
    <xf numFmtId="164" fontId="2" fillId="0" borderId="10" xfId="0" applyNumberFormat="1" applyFont="1" applyFill="1" applyBorder="1" applyAlignment="1">
      <alignment horizontal="left" vertical="top" wrapText="1"/>
    </xf>
    <xf numFmtId="164" fontId="2" fillId="0" borderId="3" xfId="0" applyNumberFormat="1" applyFont="1" applyFill="1" applyBorder="1" applyAlignment="1">
      <alignment horizontal="left" vertical="top" wrapText="1"/>
    </xf>
    <xf numFmtId="164" fontId="2" fillId="0" borderId="4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2" fillId="0" borderId="5" xfId="0" applyNumberFormat="1" applyFont="1" applyFill="1" applyBorder="1" applyAlignment="1">
      <alignment horizontal="left" vertical="top" wrapText="1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7" xfId="0" applyNumberFormat="1" applyFont="1" applyFill="1" applyBorder="1" applyAlignment="1">
      <alignment horizontal="left" vertical="top" wrapText="1"/>
    </xf>
    <xf numFmtId="49" fontId="4" fillId="0" borderId="8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left" vertical="top" wrapText="1"/>
    </xf>
    <xf numFmtId="164" fontId="4" fillId="0" borderId="9" xfId="0" applyNumberFormat="1" applyFont="1" applyFill="1" applyBorder="1" applyAlignment="1">
      <alignment horizontal="left" vertical="top" wrapText="1"/>
    </xf>
    <xf numFmtId="164" fontId="4" fillId="0" borderId="8" xfId="0" applyNumberFormat="1" applyFont="1" applyFill="1" applyBorder="1" applyAlignment="1">
      <alignment horizontal="center" vertical="top" wrapText="1"/>
    </xf>
    <xf numFmtId="164" fontId="4" fillId="0" borderId="12" xfId="0" applyNumberFormat="1" applyFont="1" applyFill="1" applyBorder="1" applyAlignment="1">
      <alignment horizontal="center" vertical="top" wrapText="1"/>
    </xf>
    <xf numFmtId="164" fontId="4" fillId="0" borderId="9" xfId="0" applyNumberFormat="1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left" vertical="top" wrapText="1"/>
    </xf>
    <xf numFmtId="165" fontId="2" fillId="0" borderId="10" xfId="0" applyNumberFormat="1" applyFont="1" applyFill="1" applyBorder="1" applyAlignment="1">
      <alignment horizontal="left" vertical="top" wrapText="1"/>
    </xf>
    <xf numFmtId="165" fontId="2" fillId="0" borderId="3" xfId="0" applyNumberFormat="1" applyFont="1" applyFill="1" applyBorder="1" applyAlignment="1">
      <alignment horizontal="left" vertical="top" wrapText="1"/>
    </xf>
    <xf numFmtId="165" fontId="2" fillId="0" borderId="4" xfId="0" applyNumberFormat="1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horizontal="left" vertical="top" wrapText="1"/>
    </xf>
    <xf numFmtId="165" fontId="2" fillId="0" borderId="5" xfId="0" applyNumberFormat="1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left" vertical="top" wrapText="1"/>
    </xf>
    <xf numFmtId="165" fontId="2" fillId="0" borderId="11" xfId="0" applyNumberFormat="1" applyFont="1" applyFill="1" applyBorder="1" applyAlignment="1">
      <alignment horizontal="left" vertical="top" wrapText="1"/>
    </xf>
    <xf numFmtId="165" fontId="2" fillId="0" borderId="7" xfId="0" applyNumberFormat="1" applyFont="1" applyFill="1" applyBorder="1" applyAlignment="1">
      <alignment horizontal="left" vertical="top" wrapText="1"/>
    </xf>
    <xf numFmtId="49" fontId="4" fillId="0" borderId="12" xfId="0" applyNumberFormat="1" applyFont="1" applyFill="1" applyBorder="1" applyAlignment="1">
      <alignment horizontal="center" vertical="top"/>
    </xf>
    <xf numFmtId="1" fontId="4" fillId="0" borderId="8" xfId="0" applyNumberFormat="1" applyFont="1" applyFill="1" applyBorder="1" applyAlignment="1">
      <alignment horizontal="center" vertical="top"/>
    </xf>
    <xf numFmtId="1" fontId="4" fillId="0" borderId="9" xfId="0" applyNumberFormat="1" applyFont="1" applyFill="1" applyBorder="1" applyAlignment="1">
      <alignment horizontal="center" vertical="top"/>
    </xf>
    <xf numFmtId="1" fontId="4" fillId="0" borderId="12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right" vertical="top" wrapText="1"/>
    </xf>
    <xf numFmtId="164" fontId="2" fillId="0" borderId="14" xfId="0" applyNumberFormat="1" applyFont="1" applyFill="1" applyBorder="1" applyAlignment="1">
      <alignment horizontal="right" vertical="top" wrapText="1"/>
    </xf>
    <xf numFmtId="164" fontId="2" fillId="0" borderId="15" xfId="0" applyNumberFormat="1" applyFont="1" applyFill="1" applyBorder="1" applyAlignment="1">
      <alignment horizontal="right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left" vertical="top"/>
    </xf>
    <xf numFmtId="164" fontId="2" fillId="0" borderId="10" xfId="0" applyNumberFormat="1" applyFont="1" applyFill="1" applyBorder="1" applyAlignment="1">
      <alignment horizontal="left" vertical="top"/>
    </xf>
    <xf numFmtId="164" fontId="2" fillId="0" borderId="3" xfId="0" applyNumberFormat="1" applyFont="1" applyFill="1" applyBorder="1" applyAlignment="1">
      <alignment horizontal="left" vertical="top"/>
    </xf>
    <xf numFmtId="164" fontId="2" fillId="0" borderId="4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4" fontId="2" fillId="0" borderId="5" xfId="0" applyNumberFormat="1" applyFont="1" applyFill="1" applyBorder="1" applyAlignment="1">
      <alignment horizontal="left" vertical="top"/>
    </xf>
    <xf numFmtId="164" fontId="2" fillId="0" borderId="6" xfId="0" applyNumberFormat="1" applyFont="1" applyFill="1" applyBorder="1" applyAlignment="1">
      <alignment horizontal="left" vertical="top"/>
    </xf>
    <xf numFmtId="164" fontId="2" fillId="0" borderId="11" xfId="0" applyNumberFormat="1" applyFont="1" applyFill="1" applyBorder="1" applyAlignment="1">
      <alignment horizontal="left" vertical="top"/>
    </xf>
    <xf numFmtId="164" fontId="2" fillId="0" borderId="7" xfId="0" applyNumberFormat="1" applyFont="1" applyFill="1" applyBorder="1" applyAlignment="1">
      <alignment horizontal="left" vertical="top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2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left" vertical="top" wrapText="1"/>
    </xf>
    <xf numFmtId="164" fontId="2" fillId="0" borderId="14" xfId="0" applyNumberFormat="1" applyFont="1" applyFill="1" applyBorder="1" applyAlignment="1">
      <alignment horizontal="left" vertical="top" wrapText="1"/>
    </xf>
    <xf numFmtId="164" fontId="2" fillId="0" borderId="15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Fill="1" applyBorder="1" applyAlignment="1">
      <alignment horizontal="right" vertical="top"/>
    </xf>
    <xf numFmtId="164" fontId="2" fillId="0" borderId="14" xfId="0" applyNumberFormat="1" applyFont="1" applyFill="1" applyBorder="1" applyAlignment="1">
      <alignment horizontal="right" vertical="top"/>
    </xf>
    <xf numFmtId="164" fontId="2" fillId="0" borderId="15" xfId="0" applyNumberFormat="1" applyFont="1" applyFill="1" applyBorder="1" applyAlignment="1">
      <alignment horizontal="right" vertical="top"/>
    </xf>
    <xf numFmtId="165" fontId="2" fillId="0" borderId="8" xfId="0" applyNumberFormat="1" applyFont="1" applyFill="1" applyBorder="1" applyAlignment="1">
      <alignment horizontal="center" vertical="top"/>
    </xf>
    <xf numFmtId="165" fontId="2" fillId="0" borderId="12" xfId="0" applyNumberFormat="1" applyFont="1" applyFill="1" applyBorder="1" applyAlignment="1">
      <alignment horizontal="center" vertical="top"/>
    </xf>
    <xf numFmtId="165" fontId="2" fillId="0" borderId="9" xfId="0" applyNumberFormat="1" applyFont="1" applyFill="1" applyBorder="1" applyAlignment="1">
      <alignment horizontal="center" vertical="top"/>
    </xf>
    <xf numFmtId="165" fontId="4" fillId="0" borderId="8" xfId="0" applyNumberFormat="1" applyFont="1" applyFill="1" applyBorder="1" applyAlignment="1">
      <alignment horizontal="center" vertical="top"/>
    </xf>
    <xf numFmtId="165" fontId="4" fillId="0" borderId="12" xfId="0" applyNumberFormat="1" applyFont="1" applyFill="1" applyBorder="1" applyAlignment="1">
      <alignment horizontal="center" vertical="top"/>
    </xf>
    <xf numFmtId="165" fontId="4" fillId="0" borderId="9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4"/>
  <sheetViews>
    <sheetView tabSelected="1" zoomScale="90" zoomScaleNormal="90" workbookViewId="0">
      <pane ySplit="6" topLeftCell="A98" activePane="bottomLeft" state="frozenSplit"/>
      <selection pane="bottomLeft" activeCell="N101" sqref="N101"/>
    </sheetView>
  </sheetViews>
  <sheetFormatPr defaultRowHeight="15"/>
  <cols>
    <col min="1" max="1" width="4.140625" style="2" customWidth="1"/>
    <col min="2" max="2" width="34" style="2" customWidth="1"/>
    <col min="3" max="3" width="10" style="2" customWidth="1"/>
    <col min="4" max="4" width="15.5703125" style="2" customWidth="1"/>
    <col min="5" max="5" width="13.85546875" style="2" customWidth="1"/>
    <col min="6" max="6" width="14.140625" style="2" customWidth="1"/>
    <col min="7" max="7" width="11" style="2" hidden="1" customWidth="1"/>
    <col min="8" max="8" width="10.42578125" style="2" hidden="1" customWidth="1"/>
    <col min="9" max="9" width="1.42578125" style="2" hidden="1" customWidth="1"/>
    <col min="10" max="10" width="13" style="2" customWidth="1"/>
    <col min="11" max="11" width="12.42578125" style="2" customWidth="1"/>
    <col min="12" max="12" width="12.5703125" style="2" customWidth="1"/>
    <col min="13" max="13" width="14.85546875" style="2" customWidth="1"/>
    <col min="14" max="14" width="11.5703125" style="2" customWidth="1"/>
    <col min="15" max="16384" width="9.140625" style="2"/>
  </cols>
  <sheetData>
    <row r="1" spans="1:15" ht="15.75">
      <c r="A1" s="12"/>
      <c r="B1" s="12"/>
      <c r="C1" s="12"/>
      <c r="D1" s="12"/>
      <c r="E1" s="12"/>
      <c r="F1" s="12"/>
      <c r="G1" s="13"/>
      <c r="H1" s="13" t="s">
        <v>128</v>
      </c>
      <c r="I1" s="13"/>
      <c r="J1" s="38" t="s">
        <v>128</v>
      </c>
      <c r="K1" s="38"/>
      <c r="L1" s="38"/>
    </row>
    <row r="2" spans="1:15" ht="15.75">
      <c r="A2" s="12"/>
      <c r="B2" s="12"/>
      <c r="C2" s="12"/>
      <c r="D2" s="12"/>
      <c r="E2" s="12"/>
      <c r="F2" s="39" t="s">
        <v>151</v>
      </c>
      <c r="G2" s="39"/>
      <c r="H2" s="39"/>
      <c r="I2" s="39"/>
      <c r="J2" s="39"/>
      <c r="K2" s="39"/>
      <c r="L2" s="39"/>
    </row>
    <row r="3" spans="1:15" ht="15.75">
      <c r="A3" s="12"/>
      <c r="B3" s="12"/>
      <c r="C3" s="39" t="s">
        <v>152</v>
      </c>
      <c r="D3" s="39"/>
      <c r="E3" s="39"/>
      <c r="F3" s="39"/>
      <c r="G3" s="39"/>
      <c r="H3" s="39"/>
      <c r="I3" s="39"/>
      <c r="J3" s="39"/>
      <c r="K3" s="39"/>
      <c r="L3" s="39"/>
    </row>
    <row r="4" spans="1:15" ht="15.75">
      <c r="A4" s="12"/>
      <c r="B4" s="12"/>
      <c r="C4" s="12"/>
      <c r="D4" s="12"/>
      <c r="E4" s="12"/>
      <c r="F4" s="12" t="s">
        <v>154</v>
      </c>
      <c r="G4" s="13" t="s">
        <v>129</v>
      </c>
      <c r="H4" s="13"/>
      <c r="I4" s="13"/>
      <c r="J4" s="13"/>
      <c r="K4" s="13"/>
      <c r="L4" s="12"/>
    </row>
    <row r="5" spans="1:15" ht="15.75">
      <c r="A5" s="12"/>
      <c r="B5" s="12"/>
      <c r="C5" s="12"/>
      <c r="D5" s="12"/>
      <c r="E5" s="12"/>
      <c r="F5" s="12"/>
      <c r="G5" s="12"/>
      <c r="H5" s="12" t="s">
        <v>130</v>
      </c>
      <c r="I5" s="12"/>
      <c r="J5" s="12"/>
      <c r="K5" s="12"/>
      <c r="L5" s="14"/>
    </row>
    <row r="6" spans="1:15" ht="63">
      <c r="A6" s="10" t="s">
        <v>9</v>
      </c>
      <c r="B6" s="10" t="s">
        <v>0</v>
      </c>
      <c r="C6" s="10" t="s">
        <v>14</v>
      </c>
      <c r="D6" s="10" t="s">
        <v>12</v>
      </c>
      <c r="E6" s="10" t="s">
        <v>1</v>
      </c>
      <c r="F6" s="10" t="s">
        <v>8</v>
      </c>
      <c r="G6" s="11">
        <v>2020</v>
      </c>
      <c r="H6" s="11">
        <v>2021</v>
      </c>
      <c r="I6" s="11">
        <v>2022</v>
      </c>
      <c r="J6" s="11">
        <v>2023</v>
      </c>
      <c r="K6" s="11">
        <v>2024</v>
      </c>
      <c r="L6" s="11">
        <v>2025</v>
      </c>
      <c r="N6" s="4"/>
    </row>
    <row r="7" spans="1:15" ht="16.5" customHeight="1">
      <c r="A7" s="80" t="s">
        <v>46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2"/>
    </row>
    <row r="8" spans="1:15" ht="15.75">
      <c r="A8" s="92" t="s">
        <v>10</v>
      </c>
      <c r="B8" s="83" t="s">
        <v>2</v>
      </c>
      <c r="C8" s="84"/>
      <c r="D8" s="85"/>
      <c r="E8" s="31" t="s">
        <v>11</v>
      </c>
      <c r="F8" s="15">
        <f>SUM(G8:L8)</f>
        <v>39494.121999999996</v>
      </c>
      <c r="G8" s="15">
        <f>G10+G9+G11</f>
        <v>24840.885999999999</v>
      </c>
      <c r="H8" s="15">
        <f>H9+H10+H11</f>
        <v>12535.96</v>
      </c>
      <c r="I8" s="15">
        <f t="shared" ref="I8:L8" si="0">I10+I9+I11</f>
        <v>1984.2760000000001</v>
      </c>
      <c r="J8" s="15">
        <f t="shared" si="0"/>
        <v>133</v>
      </c>
      <c r="K8" s="16">
        <f t="shared" si="0"/>
        <v>0</v>
      </c>
      <c r="L8" s="16">
        <f t="shared" si="0"/>
        <v>0</v>
      </c>
      <c r="M8" s="3"/>
      <c r="N8" s="5"/>
      <c r="O8" s="3"/>
    </row>
    <row r="9" spans="1:15" ht="31.5">
      <c r="A9" s="93"/>
      <c r="B9" s="86"/>
      <c r="C9" s="87"/>
      <c r="D9" s="88"/>
      <c r="E9" s="32" t="s">
        <v>3</v>
      </c>
      <c r="F9" s="15">
        <f>SUM(G9:L9)</f>
        <v>4656.8649999999998</v>
      </c>
      <c r="G9" s="15">
        <f>G12+G14+G15+G25+G27+G29+G31+G33+G35+G37+G39+G41+G45+G47+G49+G50</f>
        <v>1500</v>
      </c>
      <c r="H9" s="15">
        <f>H12+H14+H15+H25+H27+H29+H31+H33+H35+H37+H39+H41+H45+H47+H49+H50</f>
        <v>1367.1680000000001</v>
      </c>
      <c r="I9" s="15">
        <f>I12+I14+I15+I25+I27+I29+I33+I35+I37+I39+I41+I42+I45+I47+I49+I50+I59+I61+I63+I65+I67+I69+I71+I73</f>
        <v>1656.6970000000001</v>
      </c>
      <c r="J9" s="15">
        <f>J12+J14+J15+J25+J27+J29+J31+J33+J35+J37+J39+J41+J42+J45+J47+J49+J50</f>
        <v>133</v>
      </c>
      <c r="K9" s="16">
        <f>K12+K14+K15+K25+K27+K29+K31+K33+K35+K37+K39+K41+K45+K47+K49+K50</f>
        <v>0</v>
      </c>
      <c r="L9" s="16">
        <f>L12+L14+L15+L25+L27+L29+L31+L33+L35+L37+L39+L41+L45+L47+L49+L50</f>
        <v>0</v>
      </c>
      <c r="M9" s="3"/>
      <c r="N9" s="1"/>
    </row>
    <row r="10" spans="1:15" ht="31.5">
      <c r="A10" s="93"/>
      <c r="B10" s="86"/>
      <c r="C10" s="87"/>
      <c r="D10" s="88"/>
      <c r="E10" s="32" t="s">
        <v>45</v>
      </c>
      <c r="F10" s="15">
        <f>SUM(G10:L10)</f>
        <v>19683.083000000002</v>
      </c>
      <c r="G10" s="17">
        <f>G13+G24+G26+G28+G30+G32+G34+G36+G38+G40+G44+G46+G48</f>
        <v>12304.512000000001</v>
      </c>
      <c r="H10" s="17">
        <f>H13+H24+H26+H28+H30+H32+H34+H36+H38+H40+H44+H46+H48+H57</f>
        <v>7050.9919999999993</v>
      </c>
      <c r="I10" s="17">
        <f>I58+I60+I62+I64+I66+I68</f>
        <v>327.57900000000001</v>
      </c>
      <c r="J10" s="17">
        <f>J13+J24+J26+J28+J30+J32+J34+J36+J38+J40+J44+J46+J48</f>
        <v>0</v>
      </c>
      <c r="K10" s="17">
        <v>0</v>
      </c>
      <c r="L10" s="17">
        <f>L13+L24+L26+L28+L30+L32+L34+L36+L38+L40+L44+L46+L48</f>
        <v>0</v>
      </c>
      <c r="M10" s="3"/>
      <c r="N10" s="5"/>
    </row>
    <row r="11" spans="1:15" ht="31.5">
      <c r="A11" s="94"/>
      <c r="B11" s="89"/>
      <c r="C11" s="90"/>
      <c r="D11" s="91"/>
      <c r="E11" s="32" t="s">
        <v>40</v>
      </c>
      <c r="F11" s="15">
        <f>SUM(G11:L11)</f>
        <v>15154.173999999999</v>
      </c>
      <c r="G11" s="15">
        <f t="shared" ref="G11:L11" si="1">G16+G17+G18+G19+G20+G21+G22+G23+G43+G51+G52+G53+G54+G55+G56</f>
        <v>11036.374</v>
      </c>
      <c r="H11" s="15">
        <f t="shared" si="1"/>
        <v>4117.8</v>
      </c>
      <c r="I11" s="15">
        <f>I72+I74</f>
        <v>0</v>
      </c>
      <c r="J11" s="15">
        <f t="shared" si="1"/>
        <v>0</v>
      </c>
      <c r="K11" s="15">
        <f t="shared" si="1"/>
        <v>0</v>
      </c>
      <c r="L11" s="15">
        <f t="shared" si="1"/>
        <v>0</v>
      </c>
      <c r="M11" s="3"/>
    </row>
    <row r="12" spans="1:15" ht="36.75" customHeight="1">
      <c r="A12" s="75" t="s">
        <v>7</v>
      </c>
      <c r="B12" s="54" t="s">
        <v>13</v>
      </c>
      <c r="C12" s="75" t="s">
        <v>6</v>
      </c>
      <c r="D12" s="56" t="s">
        <v>149</v>
      </c>
      <c r="E12" s="33" t="s">
        <v>3</v>
      </c>
      <c r="F12" s="15">
        <f>SUM(G12:L12)</f>
        <v>2053.846</v>
      </c>
      <c r="G12" s="16">
        <v>158.68299999999999</v>
      </c>
      <c r="H12" s="16">
        <f>416.779</f>
        <v>416.779</v>
      </c>
      <c r="I12" s="16">
        <v>1478.384</v>
      </c>
      <c r="J12" s="16">
        <v>0</v>
      </c>
      <c r="K12" s="16">
        <v>0</v>
      </c>
      <c r="L12" s="16">
        <v>0</v>
      </c>
    </row>
    <row r="13" spans="1:15" ht="18" customHeight="1">
      <c r="A13" s="76"/>
      <c r="B13" s="55"/>
      <c r="C13" s="76"/>
      <c r="D13" s="57"/>
      <c r="E13" s="33" t="s">
        <v>45</v>
      </c>
      <c r="F13" s="15">
        <f t="shared" ref="F13:F57" si="2">SUM(G13:L13)</f>
        <v>232.65799999999999</v>
      </c>
      <c r="G13" s="16">
        <v>232.65799999999999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</row>
    <row r="14" spans="1:15" ht="47.25">
      <c r="A14" s="19" t="s">
        <v>15</v>
      </c>
      <c r="B14" s="20" t="s">
        <v>31</v>
      </c>
      <c r="C14" s="19" t="s">
        <v>6</v>
      </c>
      <c r="D14" s="57"/>
      <c r="E14" s="33" t="s">
        <v>3</v>
      </c>
      <c r="F14" s="15">
        <f t="shared" si="2"/>
        <v>0</v>
      </c>
      <c r="G14" s="16">
        <f>200-200</f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</row>
    <row r="15" spans="1:15" ht="51.75" customHeight="1">
      <c r="A15" s="19" t="s">
        <v>16</v>
      </c>
      <c r="B15" s="20" t="s">
        <v>32</v>
      </c>
      <c r="C15" s="19" t="s">
        <v>6</v>
      </c>
      <c r="D15" s="57"/>
      <c r="E15" s="33" t="s">
        <v>3</v>
      </c>
      <c r="F15" s="15">
        <f t="shared" si="2"/>
        <v>0</v>
      </c>
      <c r="G15" s="16">
        <f>50-50</f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N15" s="2" t="s">
        <v>146</v>
      </c>
    </row>
    <row r="16" spans="1:15" ht="75.75" customHeight="1">
      <c r="A16" s="19" t="s">
        <v>17</v>
      </c>
      <c r="B16" s="18" t="s">
        <v>33</v>
      </c>
      <c r="C16" s="21" t="s">
        <v>6</v>
      </c>
      <c r="D16" s="57"/>
      <c r="E16" s="33" t="s">
        <v>40</v>
      </c>
      <c r="F16" s="15">
        <f t="shared" si="2"/>
        <v>4976.3770000000004</v>
      </c>
      <c r="G16" s="16">
        <f>1335.44+885.44+2755.497</f>
        <v>4976.3770000000004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O16" s="2" t="s">
        <v>93</v>
      </c>
    </row>
    <row r="17" spans="1:12" ht="67.5" customHeight="1">
      <c r="A17" s="19" t="s">
        <v>18</v>
      </c>
      <c r="B17" s="18" t="s">
        <v>34</v>
      </c>
      <c r="C17" s="21" t="s">
        <v>6</v>
      </c>
      <c r="D17" s="57"/>
      <c r="E17" s="33" t="s">
        <v>40</v>
      </c>
      <c r="F17" s="15">
        <f t="shared" si="2"/>
        <v>1328.3</v>
      </c>
      <c r="G17" s="16">
        <f>332.7+94.6+524.4+94.6+187.4+94.6</f>
        <v>1328.3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1:12" ht="79.5" customHeight="1">
      <c r="A18" s="19" t="s">
        <v>19</v>
      </c>
      <c r="B18" s="18" t="s">
        <v>35</v>
      </c>
      <c r="C18" s="21" t="s">
        <v>6</v>
      </c>
      <c r="D18" s="57"/>
      <c r="E18" s="33" t="s">
        <v>40</v>
      </c>
      <c r="F18" s="15">
        <f t="shared" si="2"/>
        <v>1527.3910000000001</v>
      </c>
      <c r="G18" s="16">
        <f>180.781+130.707+296.617+419.286</f>
        <v>1027.3910000000001</v>
      </c>
      <c r="H18" s="16">
        <v>500</v>
      </c>
      <c r="I18" s="16">
        <v>0</v>
      </c>
      <c r="J18" s="16">
        <v>0</v>
      </c>
      <c r="K18" s="16">
        <v>0</v>
      </c>
      <c r="L18" s="16">
        <v>0</v>
      </c>
    </row>
    <row r="19" spans="1:12" ht="41.25" customHeight="1">
      <c r="A19" s="19" t="s">
        <v>20</v>
      </c>
      <c r="B19" s="18" t="s">
        <v>4</v>
      </c>
      <c r="C19" s="21" t="s">
        <v>6</v>
      </c>
      <c r="D19" s="57"/>
      <c r="E19" s="33" t="s">
        <v>40</v>
      </c>
      <c r="F19" s="15">
        <f t="shared" si="2"/>
        <v>610</v>
      </c>
      <c r="G19" s="16">
        <v>460</v>
      </c>
      <c r="H19" s="16">
        <v>150</v>
      </c>
      <c r="I19" s="16">
        <v>0</v>
      </c>
      <c r="J19" s="16">
        <v>0</v>
      </c>
      <c r="K19" s="16">
        <v>0</v>
      </c>
      <c r="L19" s="16">
        <v>0</v>
      </c>
    </row>
    <row r="20" spans="1:12" ht="78.75" hidden="1">
      <c r="A20" s="19" t="s">
        <v>21</v>
      </c>
      <c r="B20" s="18" t="s">
        <v>36</v>
      </c>
      <c r="C20" s="22" t="s">
        <v>55</v>
      </c>
      <c r="D20" s="57"/>
      <c r="E20" s="33" t="s">
        <v>40</v>
      </c>
      <c r="F20" s="15">
        <f t="shared" si="2"/>
        <v>399.30599999999998</v>
      </c>
      <c r="G20" s="16">
        <f>119.306+160</f>
        <v>279.30599999999998</v>
      </c>
      <c r="H20" s="16">
        <v>120</v>
      </c>
      <c r="I20" s="16">
        <v>0</v>
      </c>
      <c r="J20" s="16">
        <v>0</v>
      </c>
      <c r="K20" s="16">
        <v>0</v>
      </c>
      <c r="L20" s="16">
        <v>0</v>
      </c>
    </row>
    <row r="21" spans="1:12" ht="39.75" hidden="1" customHeight="1">
      <c r="A21" s="19" t="s">
        <v>22</v>
      </c>
      <c r="B21" s="18" t="s">
        <v>37</v>
      </c>
      <c r="C21" s="22">
        <v>2020</v>
      </c>
      <c r="D21" s="57"/>
      <c r="E21" s="33" t="s">
        <v>40</v>
      </c>
      <c r="F21" s="15">
        <f t="shared" si="2"/>
        <v>2800</v>
      </c>
      <c r="G21" s="16">
        <f>600+800+800+600</f>
        <v>2800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</row>
    <row r="22" spans="1:12" ht="47.25" hidden="1">
      <c r="A22" s="19" t="s">
        <v>23</v>
      </c>
      <c r="B22" s="18" t="s">
        <v>38</v>
      </c>
      <c r="C22" s="22" t="s">
        <v>55</v>
      </c>
      <c r="D22" s="57"/>
      <c r="E22" s="33" t="s">
        <v>40</v>
      </c>
      <c r="F22" s="15">
        <f t="shared" si="2"/>
        <v>730</v>
      </c>
      <c r="G22" s="16">
        <v>130</v>
      </c>
      <c r="H22" s="16">
        <v>600</v>
      </c>
      <c r="I22" s="16">
        <v>0</v>
      </c>
      <c r="J22" s="16">
        <v>0</v>
      </c>
      <c r="K22" s="16">
        <v>0</v>
      </c>
      <c r="L22" s="16">
        <v>0</v>
      </c>
    </row>
    <row r="23" spans="1:12" ht="47.25" hidden="1">
      <c r="A23" s="19" t="s">
        <v>24</v>
      </c>
      <c r="B23" s="18" t="s">
        <v>5</v>
      </c>
      <c r="C23" s="22">
        <v>2022</v>
      </c>
      <c r="D23" s="57"/>
      <c r="E23" s="33" t="s">
        <v>40</v>
      </c>
      <c r="F23" s="15">
        <f t="shared" si="2"/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</row>
    <row r="24" spans="1:12" ht="31.5" hidden="1">
      <c r="A24" s="75" t="s">
        <v>25</v>
      </c>
      <c r="B24" s="54" t="s">
        <v>67</v>
      </c>
      <c r="C24" s="72">
        <v>2020</v>
      </c>
      <c r="D24" s="57"/>
      <c r="E24" s="33" t="s">
        <v>45</v>
      </c>
      <c r="F24" s="15">
        <f t="shared" si="2"/>
        <v>983.71400000000006</v>
      </c>
      <c r="G24" s="16">
        <v>983.71400000000006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</row>
    <row r="25" spans="1:12" ht="30.75" hidden="1" customHeight="1">
      <c r="A25" s="76"/>
      <c r="B25" s="55"/>
      <c r="C25" s="73"/>
      <c r="D25" s="57"/>
      <c r="E25" s="33" t="s">
        <v>3</v>
      </c>
      <c r="F25" s="15">
        <f t="shared" si="2"/>
        <v>109.301</v>
      </c>
      <c r="G25" s="16">
        <v>109.301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</row>
    <row r="26" spans="1:12" ht="25.5" hidden="1" customHeight="1">
      <c r="A26" s="75" t="s">
        <v>26</v>
      </c>
      <c r="B26" s="54" t="s">
        <v>68</v>
      </c>
      <c r="C26" s="72">
        <v>2020</v>
      </c>
      <c r="D26" s="57"/>
      <c r="E26" s="33" t="s">
        <v>45</v>
      </c>
      <c r="F26" s="15">
        <f t="shared" si="2"/>
        <v>397.95699999999999</v>
      </c>
      <c r="G26" s="16">
        <v>397.95699999999999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</row>
    <row r="27" spans="1:12" ht="25.5" hidden="1" customHeight="1">
      <c r="A27" s="76"/>
      <c r="B27" s="55"/>
      <c r="C27" s="73"/>
      <c r="D27" s="57"/>
      <c r="E27" s="33" t="s">
        <v>3</v>
      </c>
      <c r="F27" s="15">
        <f t="shared" si="2"/>
        <v>44.218000000000004</v>
      </c>
      <c r="G27" s="16">
        <v>44.218000000000004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</row>
    <row r="28" spans="1:12" ht="27.75" hidden="1" customHeight="1">
      <c r="A28" s="75" t="s">
        <v>27</v>
      </c>
      <c r="B28" s="54" t="s">
        <v>69</v>
      </c>
      <c r="C28" s="72">
        <v>2020</v>
      </c>
      <c r="D28" s="57"/>
      <c r="E28" s="33" t="s">
        <v>45</v>
      </c>
      <c r="F28" s="15">
        <f t="shared" si="2"/>
        <v>502.73500000000001</v>
      </c>
      <c r="G28" s="16">
        <v>502.73500000000001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</row>
    <row r="29" spans="1:12" ht="34.5" hidden="1" customHeight="1">
      <c r="A29" s="76"/>
      <c r="B29" s="55"/>
      <c r="C29" s="73"/>
      <c r="D29" s="57"/>
      <c r="E29" s="33" t="s">
        <v>3</v>
      </c>
      <c r="F29" s="15">
        <f t="shared" si="2"/>
        <v>55.859000000000002</v>
      </c>
      <c r="G29" s="16">
        <v>55.859000000000002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</row>
    <row r="30" spans="1:12" ht="27.75" hidden="1" customHeight="1">
      <c r="A30" s="75" t="s">
        <v>28</v>
      </c>
      <c r="B30" s="54" t="s">
        <v>70</v>
      </c>
      <c r="C30" s="72">
        <v>2020</v>
      </c>
      <c r="D30" s="57"/>
      <c r="E30" s="33" t="s">
        <v>45</v>
      </c>
      <c r="F30" s="15">
        <f t="shared" si="2"/>
        <v>1169.127</v>
      </c>
      <c r="G30" s="16">
        <v>1169.127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12" ht="36" hidden="1" customHeight="1">
      <c r="A31" s="76"/>
      <c r="B31" s="55"/>
      <c r="C31" s="73"/>
      <c r="D31" s="57"/>
      <c r="E31" s="33" t="s">
        <v>3</v>
      </c>
      <c r="F31" s="15">
        <f t="shared" si="2"/>
        <v>129.90299999999999</v>
      </c>
      <c r="G31" s="16">
        <v>129.90299999999999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36" hidden="1" customHeight="1">
      <c r="A32" s="75" t="s">
        <v>29</v>
      </c>
      <c r="B32" s="54" t="s">
        <v>71</v>
      </c>
      <c r="C32" s="72">
        <v>2020</v>
      </c>
      <c r="D32" s="57"/>
      <c r="E32" s="33" t="s">
        <v>45</v>
      </c>
      <c r="F32" s="15">
        <f t="shared" si="2"/>
        <v>1574.508</v>
      </c>
      <c r="G32" s="16">
        <v>1574.508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</row>
    <row r="33" spans="1:12" ht="27.75" hidden="1" customHeight="1">
      <c r="A33" s="76"/>
      <c r="B33" s="55"/>
      <c r="C33" s="73"/>
      <c r="D33" s="57"/>
      <c r="E33" s="33" t="s">
        <v>3</v>
      </c>
      <c r="F33" s="15">
        <f t="shared" si="2"/>
        <v>174.946</v>
      </c>
      <c r="G33" s="16">
        <v>174.946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</row>
    <row r="34" spans="1:12" ht="27.75" hidden="1" customHeight="1">
      <c r="A34" s="75" t="s">
        <v>30</v>
      </c>
      <c r="B34" s="54" t="s">
        <v>72</v>
      </c>
      <c r="C34" s="72">
        <v>2020</v>
      </c>
      <c r="D34" s="57"/>
      <c r="E34" s="33" t="s">
        <v>45</v>
      </c>
      <c r="F34" s="15">
        <f t="shared" si="2"/>
        <v>2096.366</v>
      </c>
      <c r="G34" s="16">
        <v>2096.366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1:12" ht="27.75" hidden="1" customHeight="1">
      <c r="A35" s="76"/>
      <c r="B35" s="55"/>
      <c r="C35" s="73"/>
      <c r="D35" s="57"/>
      <c r="E35" s="33" t="s">
        <v>3</v>
      </c>
      <c r="F35" s="15">
        <f t="shared" si="2"/>
        <v>232.93</v>
      </c>
      <c r="G35" s="16">
        <v>232.93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</row>
    <row r="36" spans="1:12" ht="27.75" hidden="1" customHeight="1">
      <c r="A36" s="52" t="s">
        <v>73</v>
      </c>
      <c r="B36" s="54" t="s">
        <v>74</v>
      </c>
      <c r="C36" s="72">
        <v>2020</v>
      </c>
      <c r="D36" s="57"/>
      <c r="E36" s="33" t="s">
        <v>45</v>
      </c>
      <c r="F36" s="15">
        <f t="shared" si="2"/>
        <v>2155.569</v>
      </c>
      <c r="G36" s="16">
        <v>2155.569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</row>
    <row r="37" spans="1:12" ht="36" hidden="1" customHeight="1">
      <c r="A37" s="53"/>
      <c r="B37" s="55"/>
      <c r="C37" s="73"/>
      <c r="D37" s="57"/>
      <c r="E37" s="33" t="s">
        <v>3</v>
      </c>
      <c r="F37" s="15">
        <f t="shared" si="2"/>
        <v>239.50700000000001</v>
      </c>
      <c r="G37" s="16">
        <v>239.50700000000001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</row>
    <row r="38" spans="1:12" ht="27" hidden="1" customHeight="1">
      <c r="A38" s="52" t="s">
        <v>61</v>
      </c>
      <c r="B38" s="54" t="s">
        <v>75</v>
      </c>
      <c r="C38" s="72">
        <v>2020</v>
      </c>
      <c r="D38" s="57"/>
      <c r="E38" s="33" t="s">
        <v>45</v>
      </c>
      <c r="F38" s="15">
        <f t="shared" si="2"/>
        <v>2467.8000000000002</v>
      </c>
      <c r="G38" s="16">
        <v>2467.8000000000002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</row>
    <row r="39" spans="1:12" ht="25.5" hidden="1" customHeight="1">
      <c r="A39" s="53"/>
      <c r="B39" s="55"/>
      <c r="C39" s="73"/>
      <c r="D39" s="57"/>
      <c r="E39" s="33" t="s">
        <v>3</v>
      </c>
      <c r="F39" s="15">
        <f t="shared" si="2"/>
        <v>274.2</v>
      </c>
      <c r="G39" s="16">
        <v>274.2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</row>
    <row r="40" spans="1:12" ht="25.5" hidden="1" customHeight="1">
      <c r="A40" s="52" t="s">
        <v>62</v>
      </c>
      <c r="B40" s="54" t="s">
        <v>76</v>
      </c>
      <c r="C40" s="72">
        <v>2020</v>
      </c>
      <c r="D40" s="57"/>
      <c r="E40" s="33" t="s">
        <v>45</v>
      </c>
      <c r="F40" s="15">
        <f t="shared" si="2"/>
        <v>724.07799999999997</v>
      </c>
      <c r="G40" s="16">
        <v>724.07799999999997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</row>
    <row r="41" spans="1:12" ht="27.75" hidden="1" customHeight="1">
      <c r="A41" s="53"/>
      <c r="B41" s="55"/>
      <c r="C41" s="73"/>
      <c r="D41" s="57"/>
      <c r="E41" s="33" t="s">
        <v>3</v>
      </c>
      <c r="F41" s="15">
        <f t="shared" si="2"/>
        <v>80.453000000000003</v>
      </c>
      <c r="G41" s="16">
        <v>80.453000000000003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</row>
    <row r="42" spans="1:12" ht="30" customHeight="1">
      <c r="A42" s="52" t="s">
        <v>63</v>
      </c>
      <c r="B42" s="54" t="s">
        <v>109</v>
      </c>
      <c r="C42" s="72" t="s">
        <v>6</v>
      </c>
      <c r="D42" s="57"/>
      <c r="E42" s="33" t="s">
        <v>3</v>
      </c>
      <c r="F42" s="15">
        <f t="shared" si="2"/>
        <v>269</v>
      </c>
      <c r="G42" s="16">
        <v>0</v>
      </c>
      <c r="H42" s="16">
        <v>0</v>
      </c>
      <c r="I42" s="16">
        <v>136</v>
      </c>
      <c r="J42" s="16">
        <v>133</v>
      </c>
      <c r="K42" s="16">
        <v>0</v>
      </c>
      <c r="L42" s="16">
        <v>0</v>
      </c>
    </row>
    <row r="43" spans="1:12" ht="27" hidden="1" customHeight="1">
      <c r="A43" s="53"/>
      <c r="B43" s="55"/>
      <c r="C43" s="73"/>
      <c r="D43" s="57"/>
      <c r="E43" s="33" t="s">
        <v>40</v>
      </c>
      <c r="F43" s="15">
        <f t="shared" si="2"/>
        <v>35</v>
      </c>
      <c r="G43" s="16">
        <v>35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</row>
    <row r="44" spans="1:12" ht="27" hidden="1" customHeight="1">
      <c r="A44" s="52" t="s">
        <v>77</v>
      </c>
      <c r="B44" s="56" t="s">
        <v>64</v>
      </c>
      <c r="C44" s="72">
        <v>2021</v>
      </c>
      <c r="D44" s="57"/>
      <c r="E44" s="33" t="s">
        <v>45</v>
      </c>
      <c r="F44" s="15">
        <f t="shared" si="2"/>
        <v>342.79899999999998</v>
      </c>
      <c r="G44" s="16">
        <v>0</v>
      </c>
      <c r="H44" s="16">
        <v>342.79899999999998</v>
      </c>
      <c r="I44" s="16">
        <v>0</v>
      </c>
      <c r="J44" s="16">
        <v>0</v>
      </c>
      <c r="K44" s="16">
        <v>0</v>
      </c>
      <c r="L44" s="16">
        <v>0</v>
      </c>
    </row>
    <row r="45" spans="1:12" ht="35.25" hidden="1" customHeight="1">
      <c r="A45" s="71"/>
      <c r="B45" s="57"/>
      <c r="C45" s="74"/>
      <c r="D45" s="57"/>
      <c r="E45" s="33" t="s">
        <v>153</v>
      </c>
      <c r="F45" s="15">
        <f t="shared" si="2"/>
        <v>38.088999999999999</v>
      </c>
      <c r="G45" s="16">
        <v>0</v>
      </c>
      <c r="H45" s="16">
        <v>38.088999999999999</v>
      </c>
      <c r="I45" s="16">
        <v>0</v>
      </c>
      <c r="J45" s="16">
        <v>0</v>
      </c>
      <c r="K45" s="16">
        <v>0</v>
      </c>
      <c r="L45" s="16">
        <v>0</v>
      </c>
    </row>
    <row r="46" spans="1:12" ht="27" hidden="1" customHeight="1">
      <c r="A46" s="52" t="s">
        <v>78</v>
      </c>
      <c r="B46" s="56" t="s">
        <v>65</v>
      </c>
      <c r="C46" s="52">
        <v>2021</v>
      </c>
      <c r="D46" s="57"/>
      <c r="E46" s="33" t="s">
        <v>45</v>
      </c>
      <c r="F46" s="15">
        <f t="shared" si="2"/>
        <v>2235.91</v>
      </c>
      <c r="G46" s="16">
        <v>0</v>
      </c>
      <c r="H46" s="16">
        <v>2235.91</v>
      </c>
      <c r="I46" s="16">
        <v>0</v>
      </c>
      <c r="J46" s="16">
        <v>0</v>
      </c>
      <c r="K46" s="16">
        <v>0</v>
      </c>
      <c r="L46" s="16">
        <v>0</v>
      </c>
    </row>
    <row r="47" spans="1:12" ht="38.25" hidden="1" customHeight="1">
      <c r="A47" s="71"/>
      <c r="B47" s="57"/>
      <c r="C47" s="71"/>
      <c r="D47" s="57"/>
      <c r="E47" s="33" t="s">
        <v>153</v>
      </c>
      <c r="F47" s="15">
        <f t="shared" si="2"/>
        <v>248.434</v>
      </c>
      <c r="G47" s="16">
        <v>0</v>
      </c>
      <c r="H47" s="16">
        <v>248.434</v>
      </c>
      <c r="I47" s="16">
        <v>0</v>
      </c>
      <c r="J47" s="16">
        <v>0</v>
      </c>
      <c r="K47" s="16">
        <v>0</v>
      </c>
      <c r="L47" s="16">
        <v>0</v>
      </c>
    </row>
    <row r="48" spans="1:12" ht="24.75" hidden="1" customHeight="1">
      <c r="A48" s="52" t="s">
        <v>79</v>
      </c>
      <c r="B48" s="56" t="s">
        <v>66</v>
      </c>
      <c r="C48" s="52">
        <v>2021</v>
      </c>
      <c r="D48" s="57"/>
      <c r="E48" s="33" t="s">
        <v>45</v>
      </c>
      <c r="F48" s="15">
        <f t="shared" si="2"/>
        <v>4472.2829999999994</v>
      </c>
      <c r="G48" s="16">
        <v>0</v>
      </c>
      <c r="H48" s="16">
        <f>4477.111-4.828</f>
        <v>4472.2829999999994</v>
      </c>
      <c r="I48" s="16">
        <v>0</v>
      </c>
      <c r="J48" s="16">
        <v>0</v>
      </c>
      <c r="K48" s="16">
        <v>0</v>
      </c>
      <c r="L48" s="16">
        <v>0</v>
      </c>
    </row>
    <row r="49" spans="1:12" ht="36.75" hidden="1" customHeight="1">
      <c r="A49" s="71"/>
      <c r="B49" s="57"/>
      <c r="C49" s="71"/>
      <c r="D49" s="57"/>
      <c r="E49" s="33" t="s">
        <v>153</v>
      </c>
      <c r="F49" s="15">
        <f t="shared" si="2"/>
        <v>496.94400000000002</v>
      </c>
      <c r="G49" s="16">
        <v>0</v>
      </c>
      <c r="H49" s="16">
        <v>496.94400000000002</v>
      </c>
      <c r="I49" s="16">
        <v>0</v>
      </c>
      <c r="J49" s="16">
        <v>0</v>
      </c>
      <c r="K49" s="16">
        <v>0</v>
      </c>
      <c r="L49" s="16">
        <v>0</v>
      </c>
    </row>
    <row r="50" spans="1:12" ht="30" hidden="1" customHeight="1">
      <c r="A50" s="53"/>
      <c r="B50" s="58"/>
      <c r="C50" s="53"/>
      <c r="D50" s="57"/>
      <c r="E50" s="33" t="s">
        <v>3</v>
      </c>
      <c r="F50" s="15">
        <f t="shared" si="2"/>
        <v>166.922</v>
      </c>
      <c r="G50" s="16">
        <v>0</v>
      </c>
      <c r="H50" s="16">
        <v>166.922</v>
      </c>
      <c r="I50" s="16">
        <v>0</v>
      </c>
      <c r="J50" s="16">
        <v>0</v>
      </c>
      <c r="K50" s="16">
        <v>0</v>
      </c>
      <c r="L50" s="16">
        <v>0</v>
      </c>
    </row>
    <row r="51" spans="1:12" ht="43.5" hidden="1" customHeight="1">
      <c r="A51" s="23" t="s">
        <v>80</v>
      </c>
      <c r="B51" s="34" t="s">
        <v>81</v>
      </c>
      <c r="C51" s="23" t="s">
        <v>82</v>
      </c>
      <c r="D51" s="57"/>
      <c r="E51" s="33" t="s">
        <v>40</v>
      </c>
      <c r="F51" s="15">
        <f t="shared" si="2"/>
        <v>554</v>
      </c>
      <c r="G51" s="16">
        <v>0</v>
      </c>
      <c r="H51" s="16">
        <v>554</v>
      </c>
      <c r="I51" s="16">
        <v>0</v>
      </c>
      <c r="J51" s="16">
        <v>0</v>
      </c>
      <c r="K51" s="16">
        <v>0</v>
      </c>
      <c r="L51" s="16">
        <v>0</v>
      </c>
    </row>
    <row r="52" spans="1:12" ht="41.25" hidden="1" customHeight="1">
      <c r="A52" s="23" t="s">
        <v>83</v>
      </c>
      <c r="B52" s="34" t="s">
        <v>84</v>
      </c>
      <c r="C52" s="23" t="s">
        <v>82</v>
      </c>
      <c r="D52" s="57"/>
      <c r="E52" s="33" t="s">
        <v>40</v>
      </c>
      <c r="F52" s="15">
        <f t="shared" si="2"/>
        <v>228</v>
      </c>
      <c r="G52" s="16">
        <v>0</v>
      </c>
      <c r="H52" s="16">
        <v>228</v>
      </c>
      <c r="I52" s="16">
        <v>0</v>
      </c>
      <c r="J52" s="16">
        <v>0</v>
      </c>
      <c r="K52" s="16">
        <v>0</v>
      </c>
      <c r="L52" s="16">
        <v>0</v>
      </c>
    </row>
    <row r="53" spans="1:12" ht="37.5" hidden="1" customHeight="1">
      <c r="A53" s="23" t="s">
        <v>85</v>
      </c>
      <c r="B53" s="34" t="s">
        <v>86</v>
      </c>
      <c r="C53" s="23" t="s">
        <v>82</v>
      </c>
      <c r="D53" s="57"/>
      <c r="E53" s="33" t="s">
        <v>40</v>
      </c>
      <c r="F53" s="15">
        <f t="shared" si="2"/>
        <v>285</v>
      </c>
      <c r="G53" s="16">
        <v>0</v>
      </c>
      <c r="H53" s="16">
        <v>285</v>
      </c>
      <c r="I53" s="16">
        <v>0</v>
      </c>
      <c r="J53" s="16">
        <v>0</v>
      </c>
      <c r="K53" s="16">
        <v>0</v>
      </c>
      <c r="L53" s="16">
        <v>0</v>
      </c>
    </row>
    <row r="54" spans="1:12" ht="30" hidden="1" customHeight="1">
      <c r="A54" s="23" t="s">
        <v>88</v>
      </c>
      <c r="B54" s="34" t="s">
        <v>87</v>
      </c>
      <c r="C54" s="23" t="s">
        <v>82</v>
      </c>
      <c r="D54" s="57"/>
      <c r="E54" s="33" t="s">
        <v>40</v>
      </c>
      <c r="F54" s="15">
        <f t="shared" si="2"/>
        <v>175.8</v>
      </c>
      <c r="G54" s="16">
        <v>0</v>
      </c>
      <c r="H54" s="16">
        <v>175.8</v>
      </c>
      <c r="I54" s="16">
        <v>0</v>
      </c>
      <c r="J54" s="16">
        <v>0</v>
      </c>
      <c r="K54" s="16">
        <v>0</v>
      </c>
      <c r="L54" s="16">
        <v>0</v>
      </c>
    </row>
    <row r="55" spans="1:12" ht="42" hidden="1" customHeight="1">
      <c r="A55" s="23" t="s">
        <v>89</v>
      </c>
      <c r="B55" s="34" t="s">
        <v>90</v>
      </c>
      <c r="C55" s="23" t="s">
        <v>82</v>
      </c>
      <c r="D55" s="57"/>
      <c r="E55" s="33" t="s">
        <v>40</v>
      </c>
      <c r="F55" s="15">
        <f t="shared" si="2"/>
        <v>145</v>
      </c>
      <c r="G55" s="16">
        <v>0</v>
      </c>
      <c r="H55" s="16">
        <v>145</v>
      </c>
      <c r="I55" s="16">
        <v>0</v>
      </c>
      <c r="J55" s="16">
        <v>0</v>
      </c>
      <c r="K55" s="16">
        <v>0</v>
      </c>
      <c r="L55" s="16">
        <v>0</v>
      </c>
    </row>
    <row r="56" spans="1:12" ht="38.25" hidden="1" customHeight="1">
      <c r="A56" s="23" t="s">
        <v>91</v>
      </c>
      <c r="B56" s="34" t="s">
        <v>92</v>
      </c>
      <c r="C56" s="23" t="s">
        <v>82</v>
      </c>
      <c r="D56" s="57"/>
      <c r="E56" s="33" t="s">
        <v>40</v>
      </c>
      <c r="F56" s="15">
        <f t="shared" si="2"/>
        <v>1360</v>
      </c>
      <c r="G56" s="16">
        <v>0</v>
      </c>
      <c r="H56" s="16">
        <v>1360</v>
      </c>
      <c r="I56" s="16">
        <v>0</v>
      </c>
      <c r="J56" s="16">
        <v>0</v>
      </c>
      <c r="K56" s="16">
        <v>0</v>
      </c>
      <c r="L56" s="16">
        <v>0</v>
      </c>
    </row>
    <row r="57" spans="1:12" ht="50.25" hidden="1" customHeight="1">
      <c r="A57" s="23" t="s">
        <v>94</v>
      </c>
      <c r="B57" s="34" t="s">
        <v>96</v>
      </c>
      <c r="C57" s="23" t="s">
        <v>82</v>
      </c>
      <c r="D57" s="57"/>
      <c r="E57" s="33" t="s">
        <v>95</v>
      </c>
      <c r="F57" s="15">
        <f t="shared" si="2"/>
        <v>0</v>
      </c>
      <c r="G57" s="16"/>
      <c r="H57" s="16">
        <f>449.654-449.654</f>
        <v>0</v>
      </c>
      <c r="I57" s="16"/>
      <c r="J57" s="16"/>
      <c r="K57" s="16"/>
      <c r="L57" s="16"/>
    </row>
    <row r="58" spans="1:12" ht="28.5" hidden="1" customHeight="1">
      <c r="A58" s="52" t="s">
        <v>97</v>
      </c>
      <c r="B58" s="56" t="s">
        <v>98</v>
      </c>
      <c r="C58" s="52" t="s">
        <v>99</v>
      </c>
      <c r="D58" s="57"/>
      <c r="E58" s="33" t="s">
        <v>45</v>
      </c>
      <c r="F58" s="15">
        <f>G58+H58+I58+J58+K58+L58</f>
        <v>0</v>
      </c>
      <c r="G58" s="16"/>
      <c r="H58" s="16"/>
      <c r="I58" s="16">
        <f>821.698-821.698</f>
        <v>0</v>
      </c>
      <c r="J58" s="16">
        <v>0</v>
      </c>
      <c r="K58" s="16">
        <v>0</v>
      </c>
      <c r="L58" s="16"/>
    </row>
    <row r="59" spans="1:12" ht="24.75" hidden="1" customHeight="1">
      <c r="A59" s="53"/>
      <c r="B59" s="58"/>
      <c r="C59" s="53"/>
      <c r="D59" s="57"/>
      <c r="E59" s="33" t="s">
        <v>3</v>
      </c>
      <c r="F59" s="15">
        <f t="shared" ref="F59:F74" si="3">G59+H59+I59+J59+K59+L59</f>
        <v>0</v>
      </c>
      <c r="G59" s="16"/>
      <c r="H59" s="16"/>
      <c r="I59" s="16">
        <f>91.3-91.3</f>
        <v>0</v>
      </c>
      <c r="J59" s="16">
        <v>0</v>
      </c>
      <c r="K59" s="16">
        <v>0</v>
      </c>
      <c r="L59" s="16"/>
    </row>
    <row r="60" spans="1:12" ht="27" hidden="1" customHeight="1">
      <c r="A60" s="52" t="s">
        <v>100</v>
      </c>
      <c r="B60" s="56" t="s">
        <v>101</v>
      </c>
      <c r="C60" s="52" t="s">
        <v>99</v>
      </c>
      <c r="D60" s="57"/>
      <c r="E60" s="33" t="s">
        <v>45</v>
      </c>
      <c r="F60" s="15">
        <f t="shared" si="3"/>
        <v>0</v>
      </c>
      <c r="G60" s="16"/>
      <c r="H60" s="16"/>
      <c r="I60" s="16">
        <f>945.517-945.517</f>
        <v>0</v>
      </c>
      <c r="J60" s="16">
        <v>0</v>
      </c>
      <c r="K60" s="16">
        <v>0</v>
      </c>
      <c r="L60" s="16"/>
    </row>
    <row r="61" spans="1:12" ht="25.5" hidden="1" customHeight="1">
      <c r="A61" s="53"/>
      <c r="B61" s="58"/>
      <c r="C61" s="53"/>
      <c r="D61" s="57"/>
      <c r="E61" s="33" t="s">
        <v>3</v>
      </c>
      <c r="F61" s="15">
        <f t="shared" si="3"/>
        <v>0</v>
      </c>
      <c r="G61" s="16"/>
      <c r="H61" s="16"/>
      <c r="I61" s="16">
        <f>105.058-105.058</f>
        <v>0</v>
      </c>
      <c r="J61" s="16">
        <v>0</v>
      </c>
      <c r="K61" s="16">
        <v>0</v>
      </c>
      <c r="L61" s="16"/>
    </row>
    <row r="62" spans="1:12" ht="28.5" hidden="1" customHeight="1">
      <c r="A62" s="52" t="s">
        <v>102</v>
      </c>
      <c r="B62" s="56" t="s">
        <v>103</v>
      </c>
      <c r="C62" s="52" t="s">
        <v>99</v>
      </c>
      <c r="D62" s="57"/>
      <c r="E62" s="33" t="s">
        <v>45</v>
      </c>
      <c r="F62" s="15">
        <f t="shared" si="3"/>
        <v>327.57900000000001</v>
      </c>
      <c r="G62" s="16"/>
      <c r="H62" s="16"/>
      <c r="I62" s="16">
        <f>363.361-35.782</f>
        <v>327.57900000000001</v>
      </c>
      <c r="J62" s="16">
        <v>0</v>
      </c>
      <c r="K62" s="16">
        <v>0</v>
      </c>
      <c r="L62" s="16"/>
    </row>
    <row r="63" spans="1:12" ht="27.75" hidden="1" customHeight="1">
      <c r="A63" s="53"/>
      <c r="B63" s="58"/>
      <c r="C63" s="53"/>
      <c r="D63" s="57"/>
      <c r="E63" s="33" t="s">
        <v>3</v>
      </c>
      <c r="F63" s="15">
        <f t="shared" si="3"/>
        <v>40.312999999999995</v>
      </c>
      <c r="G63" s="16"/>
      <c r="H63" s="16"/>
      <c r="I63" s="16">
        <f>40.373-0.06</f>
        <v>40.312999999999995</v>
      </c>
      <c r="J63" s="16">
        <v>0</v>
      </c>
      <c r="K63" s="16">
        <v>0</v>
      </c>
      <c r="L63" s="16"/>
    </row>
    <row r="64" spans="1:12" ht="27.75" hidden="1" customHeight="1">
      <c r="A64" s="52" t="s">
        <v>104</v>
      </c>
      <c r="B64" s="56" t="s">
        <v>105</v>
      </c>
      <c r="C64" s="52" t="s">
        <v>99</v>
      </c>
      <c r="D64" s="57"/>
      <c r="E64" s="33" t="s">
        <v>45</v>
      </c>
      <c r="F64" s="15">
        <f t="shared" si="3"/>
        <v>0</v>
      </c>
      <c r="G64" s="16"/>
      <c r="H64" s="16"/>
      <c r="I64" s="16">
        <f>9201.819-9201.819</f>
        <v>0</v>
      </c>
      <c r="J64" s="16">
        <v>0</v>
      </c>
      <c r="K64" s="16">
        <v>0</v>
      </c>
      <c r="L64" s="16"/>
    </row>
    <row r="65" spans="1:12" ht="27.75" hidden="1" customHeight="1">
      <c r="A65" s="53"/>
      <c r="B65" s="58"/>
      <c r="C65" s="53"/>
      <c r="D65" s="57"/>
      <c r="E65" s="33" t="s">
        <v>3</v>
      </c>
      <c r="F65" s="15">
        <f t="shared" si="3"/>
        <v>0</v>
      </c>
      <c r="G65" s="16"/>
      <c r="H65" s="16"/>
      <c r="I65" s="16">
        <f>1022.424-1022.424</f>
        <v>0</v>
      </c>
      <c r="J65" s="16">
        <v>0</v>
      </c>
      <c r="K65" s="16">
        <v>0</v>
      </c>
      <c r="L65" s="16"/>
    </row>
    <row r="66" spans="1:12" ht="27.75" hidden="1" customHeight="1">
      <c r="A66" s="52" t="s">
        <v>106</v>
      </c>
      <c r="B66" s="56" t="s">
        <v>107</v>
      </c>
      <c r="C66" s="52" t="s">
        <v>99</v>
      </c>
      <c r="D66" s="57"/>
      <c r="E66" s="33" t="s">
        <v>45</v>
      </c>
      <c r="F66" s="15">
        <f t="shared" si="3"/>
        <v>0</v>
      </c>
      <c r="G66" s="16"/>
      <c r="H66" s="16"/>
      <c r="I66" s="16">
        <f>1247.484-1247.484</f>
        <v>0</v>
      </c>
      <c r="J66" s="16">
        <v>0</v>
      </c>
      <c r="K66" s="16">
        <v>0</v>
      </c>
      <c r="L66" s="16"/>
    </row>
    <row r="67" spans="1:12" ht="27.75" hidden="1" customHeight="1">
      <c r="A67" s="53"/>
      <c r="B67" s="58"/>
      <c r="C67" s="53"/>
      <c r="D67" s="57"/>
      <c r="E67" s="33" t="s">
        <v>3</v>
      </c>
      <c r="F67" s="15">
        <f t="shared" si="3"/>
        <v>2</v>
      </c>
      <c r="G67" s="16"/>
      <c r="H67" s="16"/>
      <c r="I67" s="16">
        <f>138.609-136.609</f>
        <v>2</v>
      </c>
      <c r="J67" s="16">
        <v>0</v>
      </c>
      <c r="K67" s="16">
        <v>0</v>
      </c>
      <c r="L67" s="16"/>
    </row>
    <row r="68" spans="1:12" ht="27.75" hidden="1" customHeight="1">
      <c r="A68" s="52" t="s">
        <v>108</v>
      </c>
      <c r="B68" s="56" t="s">
        <v>110</v>
      </c>
      <c r="C68" s="52" t="s">
        <v>99</v>
      </c>
      <c r="D68" s="57"/>
      <c r="E68" s="33" t="s">
        <v>45</v>
      </c>
      <c r="F68" s="15">
        <f t="shared" si="3"/>
        <v>0</v>
      </c>
      <c r="G68" s="16"/>
      <c r="H68" s="16"/>
      <c r="I68" s="16">
        <f>1106.392-1106.392</f>
        <v>0</v>
      </c>
      <c r="J68" s="16">
        <v>0</v>
      </c>
      <c r="K68" s="16">
        <v>0</v>
      </c>
      <c r="L68" s="16"/>
    </row>
    <row r="69" spans="1:12" ht="27.75" hidden="1" customHeight="1">
      <c r="A69" s="71"/>
      <c r="B69" s="57"/>
      <c r="C69" s="71"/>
      <c r="D69" s="57"/>
      <c r="E69" s="33" t="s">
        <v>3</v>
      </c>
      <c r="F69" s="15">
        <v>0</v>
      </c>
      <c r="G69" s="16"/>
      <c r="H69" s="16"/>
      <c r="I69" s="16">
        <f>122.933-122.933</f>
        <v>0</v>
      </c>
      <c r="J69" s="16"/>
      <c r="K69" s="16"/>
      <c r="L69" s="16"/>
    </row>
    <row r="70" spans="1:12" ht="25.5" hidden="1" customHeight="1">
      <c r="A70" s="53"/>
      <c r="B70" s="58"/>
      <c r="C70" s="53"/>
      <c r="D70" s="57"/>
      <c r="E70" s="33" t="s">
        <v>111</v>
      </c>
      <c r="F70" s="15">
        <f t="shared" si="3"/>
        <v>0</v>
      </c>
      <c r="G70" s="16"/>
      <c r="H70" s="16"/>
      <c r="I70" s="16">
        <f>4755.891-4755.891</f>
        <v>0</v>
      </c>
      <c r="J70" s="16">
        <v>0</v>
      </c>
      <c r="K70" s="16">
        <v>0</v>
      </c>
      <c r="L70" s="16"/>
    </row>
    <row r="71" spans="1:12" ht="25.5" hidden="1" customHeight="1">
      <c r="A71" s="52" t="s">
        <v>117</v>
      </c>
      <c r="B71" s="56" t="s">
        <v>118</v>
      </c>
      <c r="C71" s="52" t="s">
        <v>99</v>
      </c>
      <c r="D71" s="57"/>
      <c r="E71" s="33" t="s">
        <v>3</v>
      </c>
      <c r="F71" s="15">
        <f t="shared" si="3"/>
        <v>0</v>
      </c>
      <c r="G71" s="16"/>
      <c r="H71" s="16"/>
      <c r="I71" s="16">
        <f>1478.384-1478.384</f>
        <v>0</v>
      </c>
      <c r="J71" s="16"/>
      <c r="K71" s="16"/>
      <c r="L71" s="16"/>
    </row>
    <row r="72" spans="1:12" ht="25.5" hidden="1" customHeight="1">
      <c r="A72" s="53"/>
      <c r="B72" s="58"/>
      <c r="C72" s="53"/>
      <c r="D72" s="57"/>
      <c r="E72" s="33" t="s">
        <v>111</v>
      </c>
      <c r="F72" s="15">
        <f t="shared" si="3"/>
        <v>0</v>
      </c>
      <c r="G72" s="16"/>
      <c r="H72" s="16"/>
      <c r="I72" s="16">
        <f>64234.766-64234.766</f>
        <v>0</v>
      </c>
      <c r="J72" s="16"/>
      <c r="K72" s="16"/>
      <c r="L72" s="16"/>
    </row>
    <row r="73" spans="1:12" ht="25.5" hidden="1" customHeight="1">
      <c r="A73" s="23" t="s">
        <v>119</v>
      </c>
      <c r="B73" s="56" t="s">
        <v>120</v>
      </c>
      <c r="C73" s="52" t="s">
        <v>99</v>
      </c>
      <c r="D73" s="57"/>
      <c r="E73" s="33" t="s">
        <v>3</v>
      </c>
      <c r="F73" s="15">
        <f t="shared" si="3"/>
        <v>0</v>
      </c>
      <c r="G73" s="16"/>
      <c r="H73" s="16"/>
      <c r="I73" s="16">
        <v>0</v>
      </c>
      <c r="J73" s="16"/>
      <c r="K73" s="16"/>
      <c r="L73" s="16"/>
    </row>
    <row r="74" spans="1:12" ht="25.5" hidden="1" customHeight="1">
      <c r="A74" s="23"/>
      <c r="B74" s="58"/>
      <c r="C74" s="53"/>
      <c r="D74" s="58"/>
      <c r="E74" s="33" t="s">
        <v>111</v>
      </c>
      <c r="F74" s="15">
        <f t="shared" si="3"/>
        <v>0</v>
      </c>
      <c r="G74" s="16"/>
      <c r="H74" s="16"/>
      <c r="I74" s="16">
        <f>54283.75-54283.75</f>
        <v>0</v>
      </c>
      <c r="J74" s="16"/>
      <c r="K74" s="16"/>
      <c r="L74" s="16"/>
    </row>
    <row r="75" spans="1:12" ht="24.75" customHeight="1">
      <c r="A75" s="40" t="s">
        <v>121</v>
      </c>
      <c r="B75" s="62" t="s">
        <v>122</v>
      </c>
      <c r="C75" s="63"/>
      <c r="D75" s="64"/>
      <c r="E75" s="32" t="s">
        <v>11</v>
      </c>
      <c r="F75" s="15">
        <f>G75+H75+I75+J75+K75+L75</f>
        <v>120881.36</v>
      </c>
      <c r="G75" s="15"/>
      <c r="H75" s="15"/>
      <c r="I75" s="15">
        <f>I76+I77</f>
        <v>20520</v>
      </c>
      <c r="J75" s="15">
        <f t="shared" ref="J75:L75" si="4">J76+J77</f>
        <v>100361.36</v>
      </c>
      <c r="K75" s="15">
        <f t="shared" si="4"/>
        <v>0</v>
      </c>
      <c r="L75" s="15">
        <f t="shared" si="4"/>
        <v>0</v>
      </c>
    </row>
    <row r="76" spans="1:12" ht="39.75" customHeight="1">
      <c r="A76" s="41"/>
      <c r="B76" s="65"/>
      <c r="C76" s="66"/>
      <c r="D76" s="67"/>
      <c r="E76" s="32" t="s">
        <v>3</v>
      </c>
      <c r="F76" s="15">
        <f t="shared" ref="F76:F81" si="5">G76+H76+I76+J76+K76+L76</f>
        <v>46077.61</v>
      </c>
      <c r="G76" s="15"/>
      <c r="H76" s="15"/>
      <c r="I76" s="15">
        <f>I78</f>
        <v>0</v>
      </c>
      <c r="J76" s="15">
        <f>J78+J80</f>
        <v>46077.61</v>
      </c>
      <c r="K76" s="15">
        <f t="shared" ref="K76:L76" si="6">K78+K80</f>
        <v>0</v>
      </c>
      <c r="L76" s="15">
        <f t="shared" si="6"/>
        <v>0</v>
      </c>
    </row>
    <row r="77" spans="1:12" ht="22.5" hidden="1" customHeight="1">
      <c r="A77" s="42"/>
      <c r="B77" s="68"/>
      <c r="C77" s="69"/>
      <c r="D77" s="70"/>
      <c r="E77" s="32" t="s">
        <v>125</v>
      </c>
      <c r="F77" s="15">
        <f t="shared" si="5"/>
        <v>74803.75</v>
      </c>
      <c r="G77" s="15"/>
      <c r="H77" s="15"/>
      <c r="I77" s="15">
        <f>I79</f>
        <v>20520</v>
      </c>
      <c r="J77" s="15">
        <f>J81</f>
        <v>54283.75</v>
      </c>
      <c r="K77" s="15">
        <f t="shared" ref="K77:L77" si="7">K81</f>
        <v>0</v>
      </c>
      <c r="L77" s="15">
        <f t="shared" si="7"/>
        <v>0</v>
      </c>
    </row>
    <row r="78" spans="1:12" ht="51" hidden="1" customHeight="1">
      <c r="A78" s="71" t="s">
        <v>123</v>
      </c>
      <c r="B78" s="57" t="s">
        <v>124</v>
      </c>
      <c r="C78" s="23" t="s">
        <v>126</v>
      </c>
      <c r="D78" s="59" t="s">
        <v>147</v>
      </c>
      <c r="E78" s="33" t="s">
        <v>3</v>
      </c>
      <c r="F78" s="15">
        <f t="shared" si="5"/>
        <v>45077.61</v>
      </c>
      <c r="G78" s="16"/>
      <c r="H78" s="16"/>
      <c r="I78" s="16"/>
      <c r="J78" s="16">
        <v>45077.61</v>
      </c>
      <c r="K78" s="16"/>
      <c r="L78" s="16"/>
    </row>
    <row r="79" spans="1:12" ht="79.5" hidden="1" customHeight="1">
      <c r="A79" s="53"/>
      <c r="B79" s="58"/>
      <c r="C79" s="23" t="s">
        <v>99</v>
      </c>
      <c r="D79" s="60"/>
      <c r="E79" s="33" t="s">
        <v>125</v>
      </c>
      <c r="F79" s="15">
        <f t="shared" si="5"/>
        <v>20520</v>
      </c>
      <c r="G79" s="16"/>
      <c r="H79" s="16"/>
      <c r="I79" s="16">
        <v>20520</v>
      </c>
      <c r="J79" s="16"/>
      <c r="K79" s="16"/>
      <c r="L79" s="16"/>
    </row>
    <row r="80" spans="1:12" ht="94.5" customHeight="1">
      <c r="A80" s="52" t="s">
        <v>131</v>
      </c>
      <c r="B80" s="54" t="s">
        <v>132</v>
      </c>
      <c r="C80" s="52" t="s">
        <v>126</v>
      </c>
      <c r="D80" s="60"/>
      <c r="E80" s="33" t="s">
        <v>3</v>
      </c>
      <c r="F80" s="15">
        <f t="shared" si="5"/>
        <v>1000</v>
      </c>
      <c r="G80" s="16"/>
      <c r="H80" s="16"/>
      <c r="I80" s="16"/>
      <c r="J80" s="16">
        <v>1000</v>
      </c>
      <c r="K80" s="16"/>
      <c r="L80" s="16"/>
    </row>
    <row r="81" spans="1:12" ht="108.75" hidden="1" customHeight="1">
      <c r="A81" s="53"/>
      <c r="B81" s="55"/>
      <c r="C81" s="53"/>
      <c r="D81" s="61"/>
      <c r="E81" s="33" t="s">
        <v>125</v>
      </c>
      <c r="F81" s="15">
        <f t="shared" si="5"/>
        <v>54283.75</v>
      </c>
      <c r="G81" s="16"/>
      <c r="H81" s="16"/>
      <c r="I81" s="16"/>
      <c r="J81" s="16">
        <v>54283.75</v>
      </c>
      <c r="K81" s="16"/>
      <c r="L81" s="16"/>
    </row>
    <row r="82" spans="1:12" ht="21" customHeight="1">
      <c r="A82" s="40" t="s">
        <v>134</v>
      </c>
      <c r="B82" s="43" t="s">
        <v>143</v>
      </c>
      <c r="C82" s="44"/>
      <c r="D82" s="45"/>
      <c r="E82" s="33" t="s">
        <v>11</v>
      </c>
      <c r="F82" s="15">
        <f>SUM(G82:L82)</f>
        <v>272488</v>
      </c>
      <c r="G82" s="16"/>
      <c r="H82" s="16"/>
      <c r="I82" s="16"/>
      <c r="J82" s="15">
        <f>SUM(J83:J84)</f>
        <v>272488</v>
      </c>
      <c r="K82" s="16"/>
      <c r="L82" s="16"/>
    </row>
    <row r="83" spans="1:12" ht="34.5" customHeight="1">
      <c r="A83" s="41"/>
      <c r="B83" s="46"/>
      <c r="C83" s="47"/>
      <c r="D83" s="48"/>
      <c r="E83" s="33" t="s">
        <v>153</v>
      </c>
      <c r="F83" s="15">
        <f t="shared" ref="F83:F84" si="8">SUM(G83:L83)</f>
        <v>25905.200000000001</v>
      </c>
      <c r="G83" s="16"/>
      <c r="H83" s="16"/>
      <c r="I83" s="16"/>
      <c r="J83" s="15">
        <v>25905.200000000001</v>
      </c>
      <c r="K83" s="16"/>
      <c r="L83" s="16"/>
    </row>
    <row r="84" spans="1:12" ht="36" customHeight="1">
      <c r="A84" s="42"/>
      <c r="B84" s="49"/>
      <c r="C84" s="50"/>
      <c r="D84" s="51"/>
      <c r="E84" s="33" t="s">
        <v>45</v>
      </c>
      <c r="F84" s="15">
        <f t="shared" si="8"/>
        <v>246582.8</v>
      </c>
      <c r="G84" s="16"/>
      <c r="H84" s="16"/>
      <c r="I84" s="16"/>
      <c r="J84" s="15">
        <v>246582.8</v>
      </c>
      <c r="K84" s="16"/>
      <c r="L84" s="16"/>
    </row>
    <row r="85" spans="1:12" ht="52.5" customHeight="1">
      <c r="A85" s="52" t="s">
        <v>145</v>
      </c>
      <c r="B85" s="24" t="s">
        <v>135</v>
      </c>
      <c r="C85" s="25" t="s">
        <v>144</v>
      </c>
      <c r="D85" s="56" t="s">
        <v>136</v>
      </c>
      <c r="E85" s="56"/>
      <c r="F85" s="102"/>
      <c r="G85" s="105"/>
      <c r="H85" s="105"/>
      <c r="I85" s="105"/>
      <c r="J85" s="105"/>
      <c r="K85" s="105"/>
      <c r="L85" s="105"/>
    </row>
    <row r="86" spans="1:12" ht="23.25" customHeight="1">
      <c r="A86" s="71"/>
      <c r="B86" s="54" t="s">
        <v>137</v>
      </c>
      <c r="C86" s="72" t="s">
        <v>144</v>
      </c>
      <c r="D86" s="57"/>
      <c r="E86" s="57"/>
      <c r="F86" s="103"/>
      <c r="G86" s="106"/>
      <c r="H86" s="106"/>
      <c r="I86" s="106"/>
      <c r="J86" s="106"/>
      <c r="K86" s="106"/>
      <c r="L86" s="106"/>
    </row>
    <row r="87" spans="1:12" ht="18" customHeight="1">
      <c r="A87" s="71"/>
      <c r="B87" s="55"/>
      <c r="C87" s="73"/>
      <c r="D87" s="57"/>
      <c r="E87" s="57"/>
      <c r="F87" s="103"/>
      <c r="G87" s="106"/>
      <c r="H87" s="106"/>
      <c r="I87" s="106"/>
      <c r="J87" s="106"/>
      <c r="K87" s="106"/>
      <c r="L87" s="106"/>
    </row>
    <row r="88" spans="1:12" ht="26.25" customHeight="1">
      <c r="A88" s="71"/>
      <c r="B88" s="54" t="s">
        <v>150</v>
      </c>
      <c r="C88" s="72" t="s">
        <v>144</v>
      </c>
      <c r="D88" s="57"/>
      <c r="E88" s="57"/>
      <c r="F88" s="103"/>
      <c r="G88" s="106"/>
      <c r="H88" s="106"/>
      <c r="I88" s="106"/>
      <c r="J88" s="106"/>
      <c r="K88" s="106"/>
      <c r="L88" s="106"/>
    </row>
    <row r="89" spans="1:12" ht="9" customHeight="1">
      <c r="A89" s="71"/>
      <c r="B89" s="55"/>
      <c r="C89" s="73"/>
      <c r="D89" s="57"/>
      <c r="E89" s="57"/>
      <c r="F89" s="103"/>
      <c r="G89" s="106"/>
      <c r="H89" s="106"/>
      <c r="I89" s="106"/>
      <c r="J89" s="106"/>
      <c r="K89" s="106"/>
      <c r="L89" s="106"/>
    </row>
    <row r="90" spans="1:12" ht="21" customHeight="1">
      <c r="A90" s="71"/>
      <c r="B90" s="54" t="s">
        <v>138</v>
      </c>
      <c r="C90" s="72" t="s">
        <v>144</v>
      </c>
      <c r="D90" s="57"/>
      <c r="E90" s="57"/>
      <c r="F90" s="103"/>
      <c r="G90" s="106"/>
      <c r="H90" s="106"/>
      <c r="I90" s="106"/>
      <c r="J90" s="106"/>
      <c r="K90" s="106"/>
      <c r="L90" s="106"/>
    </row>
    <row r="91" spans="1:12" ht="21.75" customHeight="1">
      <c r="A91" s="71"/>
      <c r="B91" s="55"/>
      <c r="C91" s="73"/>
      <c r="D91" s="57"/>
      <c r="E91" s="57"/>
      <c r="F91" s="103"/>
      <c r="G91" s="106"/>
      <c r="H91" s="106"/>
      <c r="I91" s="106"/>
      <c r="J91" s="106"/>
      <c r="K91" s="106"/>
      <c r="L91" s="106"/>
    </row>
    <row r="92" spans="1:12" ht="18" customHeight="1">
      <c r="A92" s="71"/>
      <c r="B92" s="54" t="s">
        <v>139</v>
      </c>
      <c r="C92" s="72" t="s">
        <v>144</v>
      </c>
      <c r="D92" s="57"/>
      <c r="E92" s="57"/>
      <c r="F92" s="103"/>
      <c r="G92" s="106"/>
      <c r="H92" s="106"/>
      <c r="I92" s="106"/>
      <c r="J92" s="106"/>
      <c r="K92" s="106"/>
      <c r="L92" s="106"/>
    </row>
    <row r="93" spans="1:12" ht="18" customHeight="1">
      <c r="A93" s="71"/>
      <c r="B93" s="55"/>
      <c r="C93" s="73"/>
      <c r="D93" s="57"/>
      <c r="E93" s="57"/>
      <c r="F93" s="103"/>
      <c r="G93" s="106"/>
      <c r="H93" s="106"/>
      <c r="I93" s="106"/>
      <c r="J93" s="106"/>
      <c r="K93" s="106"/>
      <c r="L93" s="106"/>
    </row>
    <row r="94" spans="1:12" ht="24.75" customHeight="1">
      <c r="A94" s="71"/>
      <c r="B94" s="54" t="s">
        <v>140</v>
      </c>
      <c r="C94" s="72" t="s">
        <v>144</v>
      </c>
      <c r="D94" s="57"/>
      <c r="E94" s="57"/>
      <c r="F94" s="103"/>
      <c r="G94" s="106"/>
      <c r="H94" s="106"/>
      <c r="I94" s="106"/>
      <c r="J94" s="106"/>
      <c r="K94" s="106"/>
      <c r="L94" s="106"/>
    </row>
    <row r="95" spans="1:12" ht="29.25" customHeight="1">
      <c r="A95" s="71"/>
      <c r="B95" s="55"/>
      <c r="C95" s="73"/>
      <c r="D95" s="57"/>
      <c r="E95" s="57"/>
      <c r="F95" s="103"/>
      <c r="G95" s="106"/>
      <c r="H95" s="106"/>
      <c r="I95" s="106"/>
      <c r="J95" s="106"/>
      <c r="K95" s="106"/>
      <c r="L95" s="106"/>
    </row>
    <row r="96" spans="1:12" ht="21.75" customHeight="1">
      <c r="A96" s="71"/>
      <c r="B96" s="54" t="s">
        <v>141</v>
      </c>
      <c r="C96" s="72" t="s">
        <v>144</v>
      </c>
      <c r="D96" s="57"/>
      <c r="E96" s="57"/>
      <c r="F96" s="103"/>
      <c r="G96" s="106"/>
      <c r="H96" s="106"/>
      <c r="I96" s="106"/>
      <c r="J96" s="106"/>
      <c r="K96" s="106"/>
      <c r="L96" s="106"/>
    </row>
    <row r="97" spans="1:13" ht="14.25" customHeight="1">
      <c r="A97" s="71"/>
      <c r="B97" s="55"/>
      <c r="C97" s="73"/>
      <c r="D97" s="57"/>
      <c r="E97" s="57"/>
      <c r="F97" s="103"/>
      <c r="G97" s="106"/>
      <c r="H97" s="106"/>
      <c r="I97" s="106"/>
      <c r="J97" s="106"/>
      <c r="K97" s="106"/>
      <c r="L97" s="106"/>
    </row>
    <row r="98" spans="1:13" ht="21.75" customHeight="1">
      <c r="A98" s="71"/>
      <c r="B98" s="54" t="s">
        <v>142</v>
      </c>
      <c r="C98" s="72" t="s">
        <v>144</v>
      </c>
      <c r="D98" s="57"/>
      <c r="E98" s="57"/>
      <c r="F98" s="103"/>
      <c r="G98" s="106"/>
      <c r="H98" s="106"/>
      <c r="I98" s="106"/>
      <c r="J98" s="106"/>
      <c r="K98" s="106"/>
      <c r="L98" s="106"/>
    </row>
    <row r="99" spans="1:13" ht="30.75" customHeight="1">
      <c r="A99" s="71"/>
      <c r="B99" s="55"/>
      <c r="C99" s="73"/>
      <c r="D99" s="57"/>
      <c r="E99" s="57"/>
      <c r="F99" s="103"/>
      <c r="G99" s="106"/>
      <c r="H99" s="106"/>
      <c r="I99" s="106"/>
      <c r="J99" s="106"/>
      <c r="K99" s="106"/>
      <c r="L99" s="106"/>
    </row>
    <row r="100" spans="1:13" ht="20.25" customHeight="1">
      <c r="A100" s="71"/>
      <c r="B100" s="54" t="s">
        <v>148</v>
      </c>
      <c r="C100" s="72" t="s">
        <v>144</v>
      </c>
      <c r="D100" s="57"/>
      <c r="E100" s="57"/>
      <c r="F100" s="103"/>
      <c r="G100" s="106"/>
      <c r="H100" s="106"/>
      <c r="I100" s="106"/>
      <c r="J100" s="106"/>
      <c r="K100" s="106"/>
      <c r="L100" s="106"/>
    </row>
    <row r="101" spans="1:13" ht="25.5" customHeight="1">
      <c r="A101" s="53"/>
      <c r="B101" s="55"/>
      <c r="C101" s="73"/>
      <c r="D101" s="58"/>
      <c r="E101" s="58"/>
      <c r="F101" s="104"/>
      <c r="G101" s="107"/>
      <c r="H101" s="107"/>
      <c r="I101" s="107"/>
      <c r="J101" s="107"/>
      <c r="K101" s="107"/>
      <c r="L101" s="107"/>
    </row>
    <row r="102" spans="1:13" ht="36" customHeight="1">
      <c r="A102" s="23"/>
      <c r="B102" s="35" t="s">
        <v>127</v>
      </c>
      <c r="C102" s="26"/>
      <c r="D102" s="35"/>
      <c r="E102" s="32" t="s">
        <v>11</v>
      </c>
      <c r="F102" s="15">
        <f>F103+F104+F105</f>
        <v>432863.48199999996</v>
      </c>
      <c r="G102" s="15">
        <f>G8+G75</f>
        <v>24840.885999999999</v>
      </c>
      <c r="H102" s="15">
        <f>H8+H75</f>
        <v>12535.96</v>
      </c>
      <c r="I102" s="15">
        <f>I8+I75</f>
        <v>22504.276000000002</v>
      </c>
      <c r="J102" s="15">
        <f>J103+J104+J105</f>
        <v>372982.36</v>
      </c>
      <c r="K102" s="15">
        <f>K8+K75</f>
        <v>0</v>
      </c>
      <c r="L102" s="15">
        <f>L8+L75</f>
        <v>0</v>
      </c>
      <c r="M102" s="9"/>
    </row>
    <row r="103" spans="1:13" ht="35.25" customHeight="1">
      <c r="A103" s="23"/>
      <c r="B103" s="35"/>
      <c r="C103" s="26"/>
      <c r="D103" s="35"/>
      <c r="E103" s="32" t="s">
        <v>3</v>
      </c>
      <c r="F103" s="15">
        <f>F9+F76+F83</f>
        <v>76639.675000000003</v>
      </c>
      <c r="G103" s="15">
        <f>G9+G78</f>
        <v>1500</v>
      </c>
      <c r="H103" s="15">
        <f>H9+H78</f>
        <v>1367.1680000000001</v>
      </c>
      <c r="I103" s="15">
        <f>I9+I78</f>
        <v>1656.6970000000001</v>
      </c>
      <c r="J103" s="15">
        <f>J9+J76+J83</f>
        <v>72115.81</v>
      </c>
      <c r="K103" s="15">
        <f>K9+K78</f>
        <v>0</v>
      </c>
      <c r="L103" s="15">
        <f>L9+L78</f>
        <v>0</v>
      </c>
      <c r="M103" s="9"/>
    </row>
    <row r="104" spans="1:13" ht="31.5" customHeight="1">
      <c r="A104" s="23"/>
      <c r="B104" s="35"/>
      <c r="C104" s="26"/>
      <c r="D104" s="35"/>
      <c r="E104" s="32" t="s">
        <v>45</v>
      </c>
      <c r="F104" s="15">
        <f>F10+F84</f>
        <v>266265.88299999997</v>
      </c>
      <c r="G104" s="15">
        <f>G10</f>
        <v>12304.512000000001</v>
      </c>
      <c r="H104" s="15">
        <f>H10</f>
        <v>7050.9919999999993</v>
      </c>
      <c r="I104" s="15">
        <f>I10</f>
        <v>327.57900000000001</v>
      </c>
      <c r="J104" s="15">
        <f>J10+J84</f>
        <v>246582.8</v>
      </c>
      <c r="K104" s="15">
        <f>K10</f>
        <v>0</v>
      </c>
      <c r="L104" s="15">
        <f>L10</f>
        <v>0</v>
      </c>
      <c r="M104" s="9"/>
    </row>
    <row r="105" spans="1:13" ht="18.75" customHeight="1">
      <c r="A105" s="23"/>
      <c r="B105" s="35"/>
      <c r="C105" s="26"/>
      <c r="D105" s="35"/>
      <c r="E105" s="32" t="s">
        <v>125</v>
      </c>
      <c r="F105" s="15">
        <f>F11+F77</f>
        <v>89957.923999999999</v>
      </c>
      <c r="G105" s="15">
        <f>G11+G79</f>
        <v>11036.374</v>
      </c>
      <c r="H105" s="15">
        <f>H11+H79</f>
        <v>4117.8</v>
      </c>
      <c r="I105" s="15">
        <f>I11+I79</f>
        <v>20520</v>
      </c>
      <c r="J105" s="15">
        <f>J11+J77</f>
        <v>54283.75</v>
      </c>
      <c r="K105" s="15">
        <f>K11+K79</f>
        <v>0</v>
      </c>
      <c r="L105" s="15">
        <f>L11+L79</f>
        <v>0</v>
      </c>
      <c r="M105" s="9"/>
    </row>
    <row r="106" spans="1:13" ht="17.25" customHeight="1">
      <c r="A106" s="98" t="s">
        <v>47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</row>
    <row r="107" spans="1:13" ht="48.75" customHeight="1">
      <c r="A107" s="27" t="s">
        <v>43</v>
      </c>
      <c r="B107" s="95" t="s">
        <v>44</v>
      </c>
      <c r="C107" s="96"/>
      <c r="D107" s="97"/>
      <c r="E107" s="32" t="s">
        <v>3</v>
      </c>
      <c r="F107" s="15">
        <f>SUM(G107:L107)</f>
        <v>23939.902000000002</v>
      </c>
      <c r="G107" s="15">
        <f>G108+G109+G110+G111+G112+G113+G114</f>
        <v>375.90199999999999</v>
      </c>
      <c r="H107" s="15">
        <f>H108+H109+H110+H111+H112+H113+H114</f>
        <v>0</v>
      </c>
      <c r="I107" s="15">
        <f>9000-136-5800</f>
        <v>3064</v>
      </c>
      <c r="J107" s="15">
        <v>4500</v>
      </c>
      <c r="K107" s="15">
        <v>10000</v>
      </c>
      <c r="L107" s="15">
        <v>6000</v>
      </c>
      <c r="M107" s="3"/>
    </row>
    <row r="108" spans="1:13" ht="38.25" hidden="1" customHeight="1">
      <c r="A108" s="19" t="s">
        <v>7</v>
      </c>
      <c r="B108" s="33" t="s">
        <v>49</v>
      </c>
      <c r="C108" s="21" t="s">
        <v>6</v>
      </c>
      <c r="D108" s="56" t="s">
        <v>48</v>
      </c>
      <c r="E108" s="56" t="s">
        <v>3</v>
      </c>
      <c r="F108" s="15">
        <f t="shared" ref="F108:F117" si="9">SUM(G108:L108)</f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</row>
    <row r="109" spans="1:13" ht="129.75" hidden="1" customHeight="1">
      <c r="A109" s="19" t="s">
        <v>41</v>
      </c>
      <c r="B109" s="33" t="s">
        <v>50</v>
      </c>
      <c r="C109" s="21" t="s">
        <v>6</v>
      </c>
      <c r="D109" s="57"/>
      <c r="E109" s="57"/>
      <c r="F109" s="15">
        <f t="shared" si="9"/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</row>
    <row r="110" spans="1:13" ht="78.75" customHeight="1">
      <c r="A110" s="19" t="s">
        <v>51</v>
      </c>
      <c r="B110" s="18" t="s">
        <v>52</v>
      </c>
      <c r="C110" s="21" t="s">
        <v>6</v>
      </c>
      <c r="D110" s="57"/>
      <c r="E110" s="57"/>
      <c r="F110" s="15">
        <f t="shared" si="9"/>
        <v>300</v>
      </c>
      <c r="G110" s="16">
        <v>300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</row>
    <row r="111" spans="1:13" ht="18.75" hidden="1" customHeight="1">
      <c r="A111" s="19" t="s">
        <v>53</v>
      </c>
      <c r="B111" s="33" t="s">
        <v>54</v>
      </c>
      <c r="C111" s="21" t="s">
        <v>55</v>
      </c>
      <c r="D111" s="57"/>
      <c r="E111" s="57"/>
      <c r="F111" s="15">
        <f t="shared" si="9"/>
        <v>0</v>
      </c>
      <c r="G111" s="16">
        <f>200-200</f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</row>
    <row r="112" spans="1:13" ht="38.25" hidden="1" customHeight="1">
      <c r="A112" s="19" t="s">
        <v>56</v>
      </c>
      <c r="B112" s="33" t="s">
        <v>57</v>
      </c>
      <c r="C112" s="21"/>
      <c r="D112" s="57"/>
      <c r="E112" s="57"/>
      <c r="F112" s="15">
        <f t="shared" si="9"/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</row>
    <row r="113" spans="1:13" ht="28.5" hidden="1" customHeight="1">
      <c r="A113" s="21" t="s">
        <v>58</v>
      </c>
      <c r="B113" s="33" t="s">
        <v>42</v>
      </c>
      <c r="C113" s="22">
        <v>2020</v>
      </c>
      <c r="D113" s="57"/>
      <c r="E113" s="57"/>
      <c r="F113" s="15">
        <f t="shared" si="9"/>
        <v>0</v>
      </c>
      <c r="G113" s="16">
        <f>200+200-100-300</f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</row>
    <row r="114" spans="1:13" ht="27.75" hidden="1" customHeight="1">
      <c r="A114" s="28" t="s">
        <v>59</v>
      </c>
      <c r="B114" s="33" t="s">
        <v>60</v>
      </c>
      <c r="C114" s="22">
        <v>2020</v>
      </c>
      <c r="D114" s="57"/>
      <c r="E114" s="57"/>
      <c r="F114" s="15">
        <f t="shared" si="9"/>
        <v>75.902000000000001</v>
      </c>
      <c r="G114" s="16">
        <v>75.902000000000001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</row>
    <row r="115" spans="1:13" ht="27.75" hidden="1" customHeight="1">
      <c r="A115" s="28" t="s">
        <v>112</v>
      </c>
      <c r="B115" s="33" t="s">
        <v>113</v>
      </c>
      <c r="C115" s="22">
        <v>2022</v>
      </c>
      <c r="D115" s="57"/>
      <c r="E115" s="57"/>
      <c r="F115" s="15">
        <f t="shared" si="9"/>
        <v>-1.4210854715202004E-13</v>
      </c>
      <c r="G115" s="16">
        <v>0</v>
      </c>
      <c r="H115" s="16">
        <v>0</v>
      </c>
      <c r="I115" s="16">
        <f>5897.852-5800-97.852</f>
        <v>-1.4210854715202004E-13</v>
      </c>
      <c r="J115" s="16">
        <v>0</v>
      </c>
      <c r="K115" s="16">
        <v>0</v>
      </c>
      <c r="L115" s="16">
        <v>0</v>
      </c>
      <c r="M115" s="8"/>
    </row>
    <row r="116" spans="1:13" ht="54.75" hidden="1" customHeight="1">
      <c r="A116" s="28" t="s">
        <v>114</v>
      </c>
      <c r="B116" s="33" t="s">
        <v>133</v>
      </c>
      <c r="C116" s="22">
        <v>2022</v>
      </c>
      <c r="D116" s="57"/>
      <c r="E116" s="57"/>
      <c r="F116" s="15">
        <f t="shared" si="9"/>
        <v>3059.2219999999998</v>
      </c>
      <c r="G116" s="16"/>
      <c r="H116" s="16"/>
      <c r="I116" s="16">
        <f>2961.37+97.852</f>
        <v>3059.2219999999998</v>
      </c>
      <c r="J116" s="16"/>
      <c r="K116" s="16"/>
      <c r="L116" s="16"/>
    </row>
    <row r="117" spans="1:13" ht="27.75" hidden="1" customHeight="1">
      <c r="A117" s="28" t="s">
        <v>115</v>
      </c>
      <c r="B117" s="33" t="s">
        <v>116</v>
      </c>
      <c r="C117" s="22">
        <v>2022</v>
      </c>
      <c r="D117" s="58"/>
      <c r="E117" s="58"/>
      <c r="F117" s="15">
        <f t="shared" si="9"/>
        <v>4.7779999999999996</v>
      </c>
      <c r="G117" s="16"/>
      <c r="H117" s="16"/>
      <c r="I117" s="16">
        <v>4.7779999999999996</v>
      </c>
      <c r="J117" s="16"/>
      <c r="K117" s="16"/>
      <c r="L117" s="16"/>
    </row>
    <row r="118" spans="1:13" s="7" customFormat="1" ht="24.75" customHeight="1">
      <c r="A118" s="99" t="s">
        <v>39</v>
      </c>
      <c r="B118" s="100"/>
      <c r="C118" s="100"/>
      <c r="D118" s="100"/>
      <c r="E118" s="101"/>
      <c r="F118" s="15">
        <f>F102+F107</f>
        <v>456803.38399999996</v>
      </c>
      <c r="G118" s="15">
        <f t="shared" ref="G118:L118" si="10">G102+G107</f>
        <v>25216.787999999997</v>
      </c>
      <c r="H118" s="15">
        <f t="shared" si="10"/>
        <v>12535.96</v>
      </c>
      <c r="I118" s="15">
        <f t="shared" si="10"/>
        <v>25568.276000000002</v>
      </c>
      <c r="J118" s="15">
        <f t="shared" si="10"/>
        <v>377482.36</v>
      </c>
      <c r="K118" s="15">
        <f t="shared" si="10"/>
        <v>10000</v>
      </c>
      <c r="L118" s="15">
        <f t="shared" si="10"/>
        <v>6000</v>
      </c>
      <c r="M118" s="6"/>
    </row>
    <row r="119" spans="1:13" s="7" customFormat="1" ht="20.25" customHeight="1">
      <c r="A119" s="77" t="s">
        <v>3</v>
      </c>
      <c r="B119" s="78"/>
      <c r="C119" s="78"/>
      <c r="D119" s="78"/>
      <c r="E119" s="79"/>
      <c r="F119" s="15">
        <f>F103+F107</f>
        <v>100579.577</v>
      </c>
      <c r="G119" s="15">
        <f t="shared" ref="G119:L119" si="11">G103+G107</f>
        <v>1875.902</v>
      </c>
      <c r="H119" s="15">
        <f t="shared" si="11"/>
        <v>1367.1680000000001</v>
      </c>
      <c r="I119" s="15">
        <f t="shared" si="11"/>
        <v>4720.6970000000001</v>
      </c>
      <c r="J119" s="15">
        <f t="shared" si="11"/>
        <v>76615.81</v>
      </c>
      <c r="K119" s="15">
        <f t="shared" si="11"/>
        <v>10000</v>
      </c>
      <c r="L119" s="15">
        <f t="shared" si="11"/>
        <v>6000</v>
      </c>
      <c r="M119" s="6"/>
    </row>
    <row r="120" spans="1:13" s="7" customFormat="1" ht="19.5" customHeight="1">
      <c r="A120" s="37"/>
      <c r="B120" s="78" t="s">
        <v>45</v>
      </c>
      <c r="C120" s="78"/>
      <c r="D120" s="78"/>
      <c r="E120" s="79"/>
      <c r="F120" s="15">
        <f>F104</f>
        <v>266265.88299999997</v>
      </c>
      <c r="G120" s="15">
        <f t="shared" ref="G120:L120" si="12">G104</f>
        <v>12304.512000000001</v>
      </c>
      <c r="H120" s="15">
        <f t="shared" si="12"/>
        <v>7050.9919999999993</v>
      </c>
      <c r="I120" s="15">
        <f t="shared" si="12"/>
        <v>327.57900000000001</v>
      </c>
      <c r="J120" s="15">
        <f t="shared" si="12"/>
        <v>246582.8</v>
      </c>
      <c r="K120" s="15">
        <f t="shared" si="12"/>
        <v>0</v>
      </c>
      <c r="L120" s="15">
        <f t="shared" si="12"/>
        <v>0</v>
      </c>
      <c r="M120" s="6"/>
    </row>
    <row r="121" spans="1:13" s="7" customFormat="1" ht="17.25" customHeight="1">
      <c r="A121" s="77" t="s">
        <v>40</v>
      </c>
      <c r="B121" s="78"/>
      <c r="C121" s="78"/>
      <c r="D121" s="78"/>
      <c r="E121" s="79"/>
      <c r="F121" s="15">
        <f>F105</f>
        <v>89957.923999999999</v>
      </c>
      <c r="G121" s="15">
        <f t="shared" ref="G121:L121" si="13">G105</f>
        <v>11036.374</v>
      </c>
      <c r="H121" s="15">
        <f t="shared" si="13"/>
        <v>4117.8</v>
      </c>
      <c r="I121" s="15">
        <f t="shared" si="13"/>
        <v>20520</v>
      </c>
      <c r="J121" s="15">
        <f t="shared" si="13"/>
        <v>54283.75</v>
      </c>
      <c r="K121" s="15">
        <f t="shared" si="13"/>
        <v>0</v>
      </c>
      <c r="L121" s="15">
        <f t="shared" si="13"/>
        <v>0</v>
      </c>
      <c r="M121" s="6"/>
    </row>
    <row r="122" spans="1:13" ht="15.75">
      <c r="A122" s="30"/>
      <c r="B122" s="30"/>
      <c r="C122" s="30"/>
      <c r="D122" s="30"/>
      <c r="E122" s="30"/>
      <c r="F122" s="36"/>
      <c r="G122" s="36"/>
      <c r="H122" s="36"/>
      <c r="I122" s="36"/>
      <c r="J122" s="36"/>
      <c r="K122" s="36"/>
      <c r="L122" s="36"/>
    </row>
    <row r="123" spans="1:13" ht="15.75">
      <c r="A123" s="30"/>
      <c r="B123" s="30"/>
      <c r="C123" s="30"/>
      <c r="D123" s="30"/>
      <c r="E123" s="30"/>
      <c r="F123" s="36"/>
      <c r="G123" s="36"/>
      <c r="H123" s="36"/>
      <c r="I123" s="36"/>
      <c r="J123" s="36"/>
      <c r="K123" s="36"/>
      <c r="L123" s="36"/>
    </row>
    <row r="124" spans="1:13" ht="15.75">
      <c r="A124" s="12"/>
      <c r="B124" s="12"/>
      <c r="C124" s="12"/>
      <c r="D124" s="12"/>
      <c r="E124" s="12"/>
      <c r="F124" s="29"/>
      <c r="G124" s="12"/>
      <c r="H124" s="12"/>
      <c r="I124" s="12"/>
      <c r="J124" s="12"/>
      <c r="K124" s="12"/>
      <c r="L124" s="12"/>
    </row>
  </sheetData>
  <autoFilter ref="E6:L108"/>
  <mergeCells count="116">
    <mergeCell ref="C3:L3"/>
    <mergeCell ref="F85:F101"/>
    <mergeCell ref="G85:G101"/>
    <mergeCell ref="H85:H101"/>
    <mergeCell ref="I85:I101"/>
    <mergeCell ref="E85:E101"/>
    <mergeCell ref="J85:J101"/>
    <mergeCell ref="K85:K101"/>
    <mergeCell ref="L85:L101"/>
    <mergeCell ref="C71:C72"/>
    <mergeCell ref="A85:A101"/>
    <mergeCell ref="C98:C99"/>
    <mergeCell ref="B100:B101"/>
    <mergeCell ref="C100:C101"/>
    <mergeCell ref="D85:D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C96:C97"/>
    <mergeCell ref="B98:B99"/>
    <mergeCell ref="C24:C25"/>
    <mergeCell ref="A26:A27"/>
    <mergeCell ref="B26:B27"/>
    <mergeCell ref="C26:C27"/>
    <mergeCell ref="A40:A41"/>
    <mergeCell ref="B40:B41"/>
    <mergeCell ref="B42:B43"/>
    <mergeCell ref="A42:A43"/>
    <mergeCell ref="C40:C41"/>
    <mergeCell ref="C42:C43"/>
    <mergeCell ref="A36:A37"/>
    <mergeCell ref="B36:B37"/>
    <mergeCell ref="C36:C37"/>
    <mergeCell ref="A38:A39"/>
    <mergeCell ref="B38:B39"/>
    <mergeCell ref="C38:C39"/>
    <mergeCell ref="A30:A31"/>
    <mergeCell ref="B30:B31"/>
    <mergeCell ref="C30:C31"/>
    <mergeCell ref="B32:B33"/>
    <mergeCell ref="C32:C33"/>
    <mergeCell ref="A34:A35"/>
    <mergeCell ref="A32:A33"/>
    <mergeCell ref="A121:E121"/>
    <mergeCell ref="A7:L7"/>
    <mergeCell ref="B8:D11"/>
    <mergeCell ref="A8:A11"/>
    <mergeCell ref="C12:C13"/>
    <mergeCell ref="A12:A13"/>
    <mergeCell ref="B12:B13"/>
    <mergeCell ref="B107:D107"/>
    <mergeCell ref="A106:L106"/>
    <mergeCell ref="C46:C47"/>
    <mergeCell ref="C48:C50"/>
    <mergeCell ref="B48:B50"/>
    <mergeCell ref="A48:A50"/>
    <mergeCell ref="D108:D117"/>
    <mergeCell ref="E108:E117"/>
    <mergeCell ref="B120:E120"/>
    <mergeCell ref="A118:E118"/>
    <mergeCell ref="A119:E119"/>
    <mergeCell ref="A28:A29"/>
    <mergeCell ref="B28:B29"/>
    <mergeCell ref="C28:C29"/>
    <mergeCell ref="A24:A25"/>
    <mergeCell ref="B24:B25"/>
    <mergeCell ref="A78:A79"/>
    <mergeCell ref="A71:A72"/>
    <mergeCell ref="B34:B35"/>
    <mergeCell ref="C34:C35"/>
    <mergeCell ref="C62:C63"/>
    <mergeCell ref="C44:C45"/>
    <mergeCell ref="B44:B45"/>
    <mergeCell ref="A44:A45"/>
    <mergeCell ref="A46:A47"/>
    <mergeCell ref="B46:B47"/>
    <mergeCell ref="A58:A59"/>
    <mergeCell ref="B58:B59"/>
    <mergeCell ref="C58:C59"/>
    <mergeCell ref="A60:A61"/>
    <mergeCell ref="B60:B61"/>
    <mergeCell ref="C60:C61"/>
    <mergeCell ref="B73:B74"/>
    <mergeCell ref="C73:C74"/>
    <mergeCell ref="J1:L1"/>
    <mergeCell ref="F2:L2"/>
    <mergeCell ref="A82:A84"/>
    <mergeCell ref="B82:D84"/>
    <mergeCell ref="A80:A81"/>
    <mergeCell ref="B80:B81"/>
    <mergeCell ref="C80:C81"/>
    <mergeCell ref="D12:D74"/>
    <mergeCell ref="A62:A63"/>
    <mergeCell ref="B62:B63"/>
    <mergeCell ref="C64:C65"/>
    <mergeCell ref="A64:A65"/>
    <mergeCell ref="B64:B65"/>
    <mergeCell ref="D78:D81"/>
    <mergeCell ref="B75:D77"/>
    <mergeCell ref="A66:A67"/>
    <mergeCell ref="B66:B67"/>
    <mergeCell ref="C66:C67"/>
    <mergeCell ref="A68:A70"/>
    <mergeCell ref="B68:B70"/>
    <mergeCell ref="C68:C70"/>
    <mergeCell ref="B71:B72"/>
    <mergeCell ref="A75:A77"/>
    <mergeCell ref="B78:B79"/>
  </mergeCells>
  <pageMargins left="0.78740157480314965" right="0.39370078740157483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Borz</cp:lastModifiedBy>
  <cp:lastPrinted>2023-01-18T09:13:10Z</cp:lastPrinted>
  <dcterms:created xsi:type="dcterms:W3CDTF">2019-11-06T11:58:30Z</dcterms:created>
  <dcterms:modified xsi:type="dcterms:W3CDTF">2023-01-23T08:24:50Z</dcterms:modified>
</cp:coreProperties>
</file>