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35" windowWidth="19440" windowHeight="11055" firstSheet="1" activeTab="1"/>
  </bookViews>
  <sheets>
    <sheet name="основные мероприятия" sheetId="2" state="hidden" r:id="rId1"/>
    <sheet name="объем финансирования" sheetId="3" r:id="rId2"/>
    <sheet name="таблица в паспорт" sheetId="4" state="hidden" r:id="rId3"/>
  </sheets>
  <definedNames>
    <definedName name="_xlnm._FilterDatabase" localSheetId="0" hidden="1">'основные мероприятия'!$E$1:$L$33</definedName>
  </definedNames>
  <calcPr calcId="125725"/>
</workbook>
</file>

<file path=xl/calcChain.xml><?xml version="1.0" encoding="utf-8"?>
<calcChain xmlns="http://schemas.openxmlformats.org/spreadsheetml/2006/main">
  <c r="E16" i="3"/>
  <c r="E15"/>
  <c r="E12" l="1"/>
  <c r="H27"/>
  <c r="G27"/>
  <c r="F27"/>
  <c r="D27"/>
  <c r="H26"/>
  <c r="G26"/>
  <c r="F26"/>
  <c r="D26"/>
  <c r="I25"/>
  <c r="H25"/>
  <c r="G25"/>
  <c r="F25"/>
  <c r="E25"/>
  <c r="D25"/>
  <c r="C27"/>
  <c r="C26"/>
  <c r="C25"/>
  <c r="C17"/>
  <c r="D17"/>
  <c r="E17"/>
  <c r="F17"/>
  <c r="G17"/>
  <c r="H17"/>
  <c r="H9"/>
  <c r="G9"/>
  <c r="F9"/>
  <c r="D9"/>
  <c r="C9"/>
  <c r="H12"/>
  <c r="G12"/>
  <c r="F12"/>
  <c r="D12"/>
  <c r="H11"/>
  <c r="G11"/>
  <c r="F11"/>
  <c r="E11"/>
  <c r="E26" s="1"/>
  <c r="D11"/>
  <c r="I10"/>
  <c r="H10"/>
  <c r="G10"/>
  <c r="F10"/>
  <c r="E10"/>
  <c r="D10"/>
  <c r="C12"/>
  <c r="C11"/>
  <c r="C10"/>
  <c r="I20"/>
  <c r="I17" s="1"/>
  <c r="I19"/>
  <c r="I18"/>
  <c r="F14"/>
  <c r="G13"/>
  <c r="H13"/>
  <c r="E27" l="1"/>
  <c r="E9"/>
  <c r="I16"/>
  <c r="E22"/>
  <c r="E14"/>
  <c r="D15"/>
  <c r="I15" s="1"/>
  <c r="I11" s="1"/>
  <c r="I26" s="1"/>
  <c r="C14"/>
  <c r="I12" l="1"/>
  <c r="I14"/>
  <c r="I27" l="1"/>
  <c r="I9"/>
  <c r="C22"/>
  <c r="C21" s="1"/>
  <c r="H21"/>
  <c r="G21"/>
  <c r="F21"/>
  <c r="E21"/>
  <c r="D21"/>
  <c r="I23"/>
  <c r="F13"/>
  <c r="E13"/>
  <c r="D13"/>
  <c r="C13"/>
  <c r="H24" l="1"/>
  <c r="D24"/>
  <c r="F24"/>
  <c r="G24"/>
  <c r="I13"/>
  <c r="E24"/>
  <c r="C24"/>
  <c r="I22"/>
  <c r="I21" s="1"/>
  <c r="G10" i="2"/>
  <c r="G9"/>
  <c r="H31"/>
  <c r="I31"/>
  <c r="J31"/>
  <c r="K31"/>
  <c r="L31"/>
  <c r="G31"/>
  <c r="H27"/>
  <c r="I27"/>
  <c r="J27"/>
  <c r="K27"/>
  <c r="L27"/>
  <c r="G27"/>
  <c r="F8" l="1"/>
  <c r="F9"/>
  <c r="F10"/>
  <c r="F14"/>
  <c r="F17"/>
  <c r="F19"/>
  <c r="F20"/>
  <c r="F21"/>
  <c r="F22"/>
  <c r="F23"/>
  <c r="F24"/>
  <c r="F25"/>
  <c r="L30"/>
  <c r="F33"/>
  <c r="H18"/>
  <c r="F18" s="1"/>
  <c r="G16"/>
  <c r="F16" s="1"/>
  <c r="G15"/>
  <c r="F15" s="1"/>
  <c r="G13"/>
  <c r="F13" s="1"/>
  <c r="G12"/>
  <c r="F12" s="1"/>
  <c r="G11"/>
  <c r="F11" s="1"/>
  <c r="I24" i="3" l="1"/>
  <c r="F32" i="2"/>
  <c r="I30"/>
  <c r="G30"/>
  <c r="F27"/>
  <c r="K30"/>
  <c r="J30"/>
  <c r="H30"/>
  <c r="F31"/>
  <c r="F7"/>
  <c r="H6" s="1"/>
  <c r="H38" l="1"/>
  <c r="L4"/>
  <c r="G4"/>
  <c r="I4"/>
  <c r="K5"/>
  <c r="G6"/>
  <c r="I6"/>
  <c r="L5"/>
  <c r="H5"/>
  <c r="J6"/>
  <c r="J4"/>
  <c r="K4"/>
  <c r="G5"/>
  <c r="I5"/>
  <c r="K6"/>
  <c r="H4"/>
  <c r="J5"/>
  <c r="L6"/>
  <c r="F30"/>
  <c r="L38" l="1"/>
  <c r="D7" i="4"/>
  <c r="J38" i="2"/>
  <c r="D5" i="4"/>
  <c r="K38" i="2"/>
  <c r="D6" i="4"/>
  <c r="I38" i="2"/>
  <c r="D4" i="4"/>
  <c r="G38" i="2"/>
  <c r="H37"/>
  <c r="K37"/>
  <c r="C6" i="4"/>
  <c r="J37" i="2"/>
  <c r="C5" i="4"/>
  <c r="I37" i="2"/>
  <c r="C4" i="4"/>
  <c r="L37" i="2"/>
  <c r="C7" i="4"/>
  <c r="G37" i="2"/>
  <c r="H36"/>
  <c r="B3" i="4"/>
  <c r="J36" i="2"/>
  <c r="B5" i="4"/>
  <c r="K36" i="2"/>
  <c r="B6" i="4"/>
  <c r="I36" i="2"/>
  <c r="L36"/>
  <c r="B7" i="4"/>
  <c r="G36" i="2"/>
  <c r="G3"/>
  <c r="L3"/>
  <c r="H3"/>
  <c r="I3"/>
  <c r="F6"/>
  <c r="F4"/>
  <c r="F5"/>
  <c r="J3"/>
  <c r="K3"/>
  <c r="L40" l="1"/>
  <c r="H40"/>
  <c r="G40"/>
  <c r="F38"/>
  <c r="I40"/>
  <c r="K40"/>
  <c r="J40"/>
  <c r="C3" i="4"/>
  <c r="E7"/>
  <c r="E6"/>
  <c r="F37" i="2"/>
  <c r="D2" i="4"/>
  <c r="D8" s="1"/>
  <c r="F36" i="2"/>
  <c r="J35"/>
  <c r="I35"/>
  <c r="L35"/>
  <c r="K35"/>
  <c r="H35"/>
  <c r="G35"/>
  <c r="F3"/>
  <c r="E3" i="4" l="1"/>
  <c r="C2"/>
  <c r="C8" s="1"/>
  <c r="E5"/>
  <c r="B4"/>
  <c r="E4" s="1"/>
  <c r="B2"/>
  <c r="F35" i="2"/>
  <c r="B8" i="4" l="1"/>
  <c r="F8" s="1"/>
  <c r="E2"/>
  <c r="E8" s="1"/>
</calcChain>
</file>

<file path=xl/sharedStrings.xml><?xml version="1.0" encoding="utf-8"?>
<sst xmlns="http://schemas.openxmlformats.org/spreadsheetml/2006/main" count="135" uniqueCount="82">
  <si>
    <t>Наименование    мероприятия</t>
  </si>
  <si>
    <t>Источник финансирования</t>
  </si>
  <si>
    <r>
      <t>Основное мероприятие  "Повышение эффективности функционирования коммунального комплекса</t>
    </r>
    <r>
      <rPr>
        <sz val="12"/>
        <color theme="1"/>
        <rFont val="Times New Roman"/>
        <family val="1"/>
        <charset val="204"/>
      </rPr>
      <t>.</t>
    </r>
  </si>
  <si>
    <t>Поддержка коммунального хозяйства</t>
  </si>
  <si>
    <t>местный бюджет</t>
  </si>
  <si>
    <t>областной бюджет</t>
  </si>
  <si>
    <t>Приобретение и установка узлов учета тепловой энергии</t>
  </si>
  <si>
    <t>Строительство тепловой сети к потребителям от котельной по ул. Дохтурова</t>
  </si>
  <si>
    <t xml:space="preserve">Корректировка схемы теплоснабжения для актуализации </t>
  </si>
  <si>
    <t>2020-2025</t>
  </si>
  <si>
    <t> Мероприятия, направленные на энергосбережение и повышение энергоэффективности в Калужской области</t>
  </si>
  <si>
    <t>Основное мероприятие  Проведение мероприятий по электроснабжению</t>
  </si>
  <si>
    <t>Мероприятия по энергосбережению и повышению энергетической эффективности системы электроснабжения</t>
  </si>
  <si>
    <t>итого</t>
  </si>
  <si>
    <t xml:space="preserve"> 1.1</t>
  </si>
  <si>
    <t>Итого, тыс. руб</t>
  </si>
  <si>
    <t>№ п/п</t>
  </si>
  <si>
    <t xml:space="preserve"> 1.</t>
  </si>
  <si>
    <t>итого:</t>
  </si>
  <si>
    <t>Областной бюджет</t>
  </si>
  <si>
    <t>Участники муници-пальной программы</t>
  </si>
  <si>
    <t>Капитальный ремонт участков тепловых сетей (замена ветхих сетей)</t>
  </si>
  <si>
    <t>Сроки реали- зации</t>
  </si>
  <si>
    <t>ОКС и ТИ, отделы Администрации МО ГП "Город Малоярославец", МУП, Организации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</si>
  <si>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</si>
  <si>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</si>
  <si>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</si>
  <si>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</si>
  <si>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</si>
  <si>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</si>
  <si>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 xml:space="preserve"> 1.8</t>
  </si>
  <si>
    <t xml:space="preserve"> 1.9</t>
  </si>
  <si>
    <t xml:space="preserve"> 1.10</t>
  </si>
  <si>
    <t xml:space="preserve"> 1.11</t>
  </si>
  <si>
    <t xml:space="preserve"> 1.12</t>
  </si>
  <si>
    <t xml:space="preserve"> 1.13</t>
  </si>
  <si>
    <t xml:space="preserve"> 1.14</t>
  </si>
  <si>
    <t xml:space="preserve"> 1.15</t>
  </si>
  <si>
    <t xml:space="preserve"> 1.16</t>
  </si>
  <si>
    <t xml:space="preserve"> 1.17</t>
  </si>
  <si>
    <t xml:space="preserve"> 1.18</t>
  </si>
  <si>
    <t xml:space="preserve"> 1.19</t>
  </si>
  <si>
    <t>Содержание технадзора при  капитальном ремонте тепловых сетей</t>
  </si>
  <si>
    <t>Проверка сметной документации на капитальный ремонт тепловых сетей</t>
  </si>
  <si>
    <t xml:space="preserve">Модернизация котельных: замена морально устаревших и изношенных теплообменых аппаратов на современные энергоэффективные </t>
  </si>
  <si>
    <t>Модернизация котельных: приобретение частотных преобразователей для управления сетевыми насосами</t>
  </si>
  <si>
    <t>Модернизация котельных:  замена морально устаревшего и изношенного насосного оборудования на современные энергоэффективные</t>
  </si>
  <si>
    <t>Модернизация котельных: замена морально устаревшей на современную непрерывного действия установку  химводоподготовки</t>
  </si>
  <si>
    <t>Разработка проектной документации по техническому перевооружению котельных</t>
  </si>
  <si>
    <t>Разработка проектной документации по строительству тепловой сети</t>
  </si>
  <si>
    <t>Техническое перевооружение котельной по ул. Г.Соколова с установленной мощностью 14МВт</t>
  </si>
  <si>
    <t>Техническое перевооружение котельной по ул. П.Курсантов. Замена основного оборудования на энергоэффективное, переход на независимую схему подключения, перевод на автоматический режим работы</t>
  </si>
  <si>
    <t>Техническое перевооружение котельной по ул. Заводская. Переход на независимую схему подключения и перевод на автоматический режим работы</t>
  </si>
  <si>
    <t>Техническое перевооружение котельной по ул. Московская, 79. Замена основного оборудования с  увеличением тепловой мощности до 10Гкал/ч</t>
  </si>
  <si>
    <t>Модернизация ЦТП:  Монтаж узла регулировки отопления на ЦТП по ул. Г.Соколова</t>
  </si>
  <si>
    <t>Модернизация ЦТП:  Монтаж узла регулировки отопления на ЦТП по ул. К.Маркса</t>
  </si>
  <si>
    <t> Межбюджетные трансферты на реализацию мероприятий программы «Энергосбережение и повышение эффективности в муниципальном образовании городское поселение «Город Малоярославец» на период 2020-2025гг</t>
  </si>
  <si>
    <t>Всего по муниципальной программе, в т.ч.</t>
  </si>
  <si>
    <t>иные источники</t>
  </si>
  <si>
    <t>Проведение мероприятй по энергетической эффективности</t>
  </si>
  <si>
    <t>Наименование основного мероприятия</t>
  </si>
  <si>
    <t>2.</t>
  </si>
  <si>
    <t>По годам,  тыс.рублей</t>
  </si>
  <si>
    <t xml:space="preserve">                                   местный бюджет</t>
  </si>
  <si>
    <t xml:space="preserve">                                 областной бюджет</t>
  </si>
  <si>
    <t>ВСЕГО по муниципальной программе, в т.ч.</t>
  </si>
  <si>
    <t>Отделы Администрации, УМП "КЭиТС"</t>
  </si>
  <si>
    <t>4. Объем финансовых ресурсов, необходимых для реализации муниципальной программы</t>
  </si>
  <si>
    <t>Годы</t>
  </si>
  <si>
    <t>Местный бюджет</t>
  </si>
  <si>
    <t>Всего</t>
  </si>
  <si>
    <t>Реализация мероприятий по строительству, техническому пеервооружению, модернизации и ремонту отопительных котельных с применением энергосберегающих оборудования и технологий</t>
  </si>
  <si>
    <t>Основное мероприятие Повышение эффективности функционирования коммунального комплекса в т.ч.</t>
  </si>
  <si>
    <t>1.1.</t>
  </si>
  <si>
    <t>иные средства</t>
  </si>
  <si>
    <t>1.2</t>
  </si>
  <si>
    <t>Основное мероприятие Проведение мероприятий по электроснабжению, в т.ч.</t>
  </si>
  <si>
    <t>Приложение №2</t>
  </si>
  <si>
    <t>к постановлению администрации муниципального</t>
  </si>
  <si>
    <t>образования  городское поселение</t>
  </si>
  <si>
    <t>"Город Малоярославец"</t>
  </si>
  <si>
    <t>от        20.09.2022                               №979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</si>
</sst>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00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164" fontId="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wrapText="1"/>
    </xf>
    <xf numFmtId="0" fontId="5" fillId="0" borderId="0" xfId="0" applyFont="1"/>
    <xf numFmtId="0" fontId="0" fillId="0" borderId="0" xfId="0" applyBorder="1"/>
    <xf numFmtId="4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0" fillId="0" borderId="0" xfId="0" applyNumberFormat="1"/>
    <xf numFmtId="14" fontId="0" fillId="0" borderId="0" xfId="0" applyNumberFormat="1"/>
    <xf numFmtId="164" fontId="1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5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right" vertical="top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8" fillId="0" borderId="9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left" vertical="top" wrapText="1"/>
    </xf>
    <xf numFmtId="164" fontId="3" fillId="0" borderId="7" xfId="0" applyNumberFormat="1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64" fontId="0" fillId="0" borderId="0" xfId="0" applyNumberFormat="1" applyFill="1" applyBorder="1"/>
    <xf numFmtId="14" fontId="0" fillId="0" borderId="0" xfId="0" applyNumberFormat="1" applyFill="1" applyBorder="1"/>
    <xf numFmtId="14" fontId="0" fillId="0" borderId="0" xfId="0" applyNumberFormat="1" applyBorder="1"/>
    <xf numFmtId="0" fontId="0" fillId="0" borderId="0" xfId="0" applyFill="1" applyBorder="1" applyAlignment="1">
      <alignment horizontal="center" wrapText="1"/>
    </xf>
    <xf numFmtId="164" fontId="0" fillId="0" borderId="0" xfId="0" applyNumberForma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3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top"/>
    </xf>
    <xf numFmtId="0" fontId="8" fillId="0" borderId="13" xfId="0" applyFont="1" applyFill="1" applyBorder="1" applyAlignment="1">
      <alignment horizontal="right" vertical="center" wrapText="1"/>
    </xf>
    <xf numFmtId="0" fontId="8" fillId="0" borderId="15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6" fillId="0" borderId="13" xfId="0" applyFont="1" applyFill="1" applyBorder="1" applyAlignment="1">
      <alignment horizontal="right" vertical="center" wrapText="1"/>
    </xf>
    <xf numFmtId="0" fontId="6" fillId="0" borderId="15" xfId="0" applyFont="1" applyFill="1" applyBorder="1" applyAlignment="1">
      <alignment horizontal="righ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top" wrapText="1"/>
    </xf>
    <xf numFmtId="49" fontId="6" fillId="0" borderId="12" xfId="0" applyNumberFormat="1" applyFont="1" applyFill="1" applyBorder="1" applyAlignment="1">
      <alignment horizontal="center" vertical="top" wrapText="1"/>
    </xf>
    <xf numFmtId="49" fontId="6" fillId="0" borderId="9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workbookViewId="0">
      <pane ySplit="1" topLeftCell="A23" activePane="bottomLeft" state="frozenSplit"/>
      <selection pane="bottomLeft" activeCell="H47" sqref="H47"/>
    </sheetView>
  </sheetViews>
  <sheetFormatPr defaultRowHeight="15"/>
  <cols>
    <col min="1" max="1" width="4.140625" customWidth="1"/>
    <col min="2" max="2" width="26.5703125" customWidth="1"/>
    <col min="3" max="3" width="8.7109375" customWidth="1"/>
    <col min="4" max="4" width="14.28515625" customWidth="1"/>
    <col min="5" max="5" width="11.85546875" customWidth="1"/>
    <col min="6" max="6" width="10.85546875" customWidth="1"/>
    <col min="7" max="7" width="9.5703125" bestFit="1" customWidth="1"/>
    <col min="8" max="8" width="11" customWidth="1"/>
    <col min="9" max="9" width="9.5703125" bestFit="1" customWidth="1"/>
    <col min="10" max="12" width="9.28515625" bestFit="1" customWidth="1"/>
    <col min="13" max="13" width="10.140625" bestFit="1" customWidth="1"/>
  </cols>
  <sheetData>
    <row r="1" spans="1:14" ht="63">
      <c r="A1" s="2" t="s">
        <v>16</v>
      </c>
      <c r="B1" s="2" t="s">
        <v>0</v>
      </c>
      <c r="C1" s="2" t="s">
        <v>22</v>
      </c>
      <c r="D1" s="2" t="s">
        <v>20</v>
      </c>
      <c r="E1" s="2" t="s">
        <v>1</v>
      </c>
      <c r="F1" s="2" t="s">
        <v>15</v>
      </c>
      <c r="G1" s="3">
        <v>2020</v>
      </c>
      <c r="H1" s="3">
        <v>2021</v>
      </c>
      <c r="I1" s="3">
        <v>2022</v>
      </c>
      <c r="J1" s="3">
        <v>2023</v>
      </c>
      <c r="K1" s="3">
        <v>2024</v>
      </c>
      <c r="L1" s="3">
        <v>2025</v>
      </c>
      <c r="M1" s="24">
        <v>43831</v>
      </c>
    </row>
    <row r="2" spans="1:14" ht="15.75">
      <c r="A2" s="69" t="s">
        <v>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4">
      <c r="A3" s="79" t="s">
        <v>17</v>
      </c>
      <c r="B3" s="70" t="s">
        <v>3</v>
      </c>
      <c r="C3" s="71"/>
      <c r="D3" s="72"/>
      <c r="E3" s="4" t="s">
        <v>18</v>
      </c>
      <c r="F3" s="25">
        <f ca="1">SUM(G3:L3)</f>
        <v>286149.40999999997</v>
      </c>
      <c r="G3" s="26">
        <f ca="1">G5+G4+G6</f>
        <v>24840.885999999999</v>
      </c>
      <c r="H3" s="25">
        <f t="shared" ref="H3:L3" ca="1" si="0">H5+H4+H6</f>
        <v>231204.01199999999</v>
      </c>
      <c r="I3" s="25">
        <f t="shared" ca="1" si="0"/>
        <v>16199.512000000001</v>
      </c>
      <c r="J3" s="25">
        <f t="shared" ca="1" si="0"/>
        <v>4635</v>
      </c>
      <c r="K3" s="25">
        <f t="shared" ca="1" si="0"/>
        <v>4635</v>
      </c>
      <c r="L3" s="25">
        <f t="shared" ca="1" si="0"/>
        <v>4635</v>
      </c>
      <c r="N3" s="19"/>
    </row>
    <row r="4" spans="1:14" ht="26.25">
      <c r="A4" s="80"/>
      <c r="B4" s="73"/>
      <c r="C4" s="74"/>
      <c r="D4" s="75"/>
      <c r="E4" s="5" t="s">
        <v>4</v>
      </c>
      <c r="F4" s="25">
        <f ca="1">SUM(G4:L4)</f>
        <v>12470</v>
      </c>
      <c r="G4" s="26">
        <f t="shared" ref="G4:L4" ca="1" si="1">SUMIF($E$7:$L$25,"местный бюджет",G7:G25)</f>
        <v>1500</v>
      </c>
      <c r="H4" s="25">
        <f t="shared" ca="1" si="1"/>
        <v>1750</v>
      </c>
      <c r="I4" s="25">
        <f t="shared" ca="1" si="1"/>
        <v>1750</v>
      </c>
      <c r="J4" s="25">
        <f t="shared" ca="1" si="1"/>
        <v>2490</v>
      </c>
      <c r="K4" s="25">
        <f t="shared" ca="1" si="1"/>
        <v>2490</v>
      </c>
      <c r="L4" s="25">
        <f t="shared" ca="1" si="1"/>
        <v>2490</v>
      </c>
      <c r="N4" s="20"/>
    </row>
    <row r="5" spans="1:14" ht="26.25">
      <c r="A5" s="80"/>
      <c r="B5" s="73"/>
      <c r="C5" s="74"/>
      <c r="D5" s="75"/>
      <c r="E5" s="5" t="s">
        <v>19</v>
      </c>
      <c r="F5" s="25">
        <f ca="1">SUM(G5:L5)</f>
        <v>36913.536</v>
      </c>
      <c r="G5" s="25">
        <f t="shared" ref="G5:L5" ca="1" si="2">SUMIF($E$7:$L$25,"Областной бюджет",G7:G25)</f>
        <v>12304.512000000001</v>
      </c>
      <c r="H5" s="25">
        <f t="shared" ca="1" si="2"/>
        <v>12304.512000000001</v>
      </c>
      <c r="I5" s="25">
        <f t="shared" ca="1" si="2"/>
        <v>12304.512000000001</v>
      </c>
      <c r="J5" s="25">
        <f t="shared" ca="1" si="2"/>
        <v>0</v>
      </c>
      <c r="K5" s="25">
        <f t="shared" ca="1" si="2"/>
        <v>0</v>
      </c>
      <c r="L5" s="25">
        <f t="shared" ca="1" si="2"/>
        <v>0</v>
      </c>
      <c r="N5" s="19"/>
    </row>
    <row r="6" spans="1:14" ht="26.25">
      <c r="A6" s="81"/>
      <c r="B6" s="76"/>
      <c r="C6" s="77"/>
      <c r="D6" s="78"/>
      <c r="E6" s="5" t="s">
        <v>58</v>
      </c>
      <c r="F6" s="25">
        <f ca="1">SUM(G6:L6)</f>
        <v>236765.87400000001</v>
      </c>
      <c r="G6" s="25">
        <f t="shared" ref="G6:L6" ca="1" si="3">SUMIF($E$7:$L$25,"иные источники",G7:G25)</f>
        <v>11036.374</v>
      </c>
      <c r="H6" s="25">
        <f t="shared" ca="1" si="3"/>
        <v>217149.5</v>
      </c>
      <c r="I6" s="25">
        <f t="shared" ca="1" si="3"/>
        <v>2145</v>
      </c>
      <c r="J6" s="25">
        <f t="shared" ca="1" si="3"/>
        <v>2145</v>
      </c>
      <c r="K6" s="25">
        <f t="shared" ca="1" si="3"/>
        <v>2145</v>
      </c>
      <c r="L6" s="25">
        <f t="shared" ca="1" si="3"/>
        <v>2145</v>
      </c>
    </row>
    <row r="7" spans="1:14" ht="26.25" customHeight="1">
      <c r="A7" s="79" t="s">
        <v>14</v>
      </c>
      <c r="B7" s="84" t="s">
        <v>21</v>
      </c>
      <c r="C7" s="82" t="s">
        <v>9</v>
      </c>
      <c r="D7" s="86" t="s">
        <v>23</v>
      </c>
      <c r="E7" s="5" t="s">
        <v>4</v>
      </c>
      <c r="F7" s="25">
        <f>SUM(G7:L7)</f>
        <v>11220</v>
      </c>
      <c r="G7" s="27">
        <v>1500</v>
      </c>
      <c r="H7" s="25">
        <v>1500</v>
      </c>
      <c r="I7" s="25">
        <v>1500</v>
      </c>
      <c r="J7" s="25">
        <v>2240</v>
      </c>
      <c r="K7" s="25">
        <v>2240</v>
      </c>
      <c r="L7" s="25">
        <v>2240</v>
      </c>
    </row>
    <row r="8" spans="1:14" ht="26.25">
      <c r="A8" s="81"/>
      <c r="B8" s="85"/>
      <c r="C8" s="83"/>
      <c r="D8" s="86"/>
      <c r="E8" s="5" t="s">
        <v>19</v>
      </c>
      <c r="F8" s="25">
        <f t="shared" ref="F8:F25" si="4">SUM(G8:L8)</f>
        <v>36913.536</v>
      </c>
      <c r="G8" s="25">
        <v>12304.512000000001</v>
      </c>
      <c r="H8" s="25">
        <v>12304.512000000001</v>
      </c>
      <c r="I8" s="25">
        <v>12304.512000000001</v>
      </c>
      <c r="J8" s="25"/>
      <c r="K8" s="25"/>
      <c r="L8" s="25"/>
    </row>
    <row r="9" spans="1:14" ht="38.25">
      <c r="A9" s="6" t="s">
        <v>24</v>
      </c>
      <c r="B9" s="8" t="s">
        <v>42</v>
      </c>
      <c r="C9" s="7" t="s">
        <v>9</v>
      </c>
      <c r="D9" s="86"/>
      <c r="E9" s="5" t="s">
        <v>4</v>
      </c>
      <c r="F9" s="25">
        <f t="shared" si="4"/>
        <v>1000</v>
      </c>
      <c r="G9" s="26">
        <f>200-200</f>
        <v>0</v>
      </c>
      <c r="H9" s="25">
        <v>200</v>
      </c>
      <c r="I9" s="25">
        <v>200</v>
      </c>
      <c r="J9" s="25">
        <v>200</v>
      </c>
      <c r="K9" s="25">
        <v>200</v>
      </c>
      <c r="L9" s="25">
        <v>200</v>
      </c>
    </row>
    <row r="10" spans="1:14" ht="38.25">
      <c r="A10" s="6" t="s">
        <v>25</v>
      </c>
      <c r="B10" s="8" t="s">
        <v>43</v>
      </c>
      <c r="C10" s="7" t="s">
        <v>9</v>
      </c>
      <c r="D10" s="86"/>
      <c r="E10" s="5" t="s">
        <v>4</v>
      </c>
      <c r="F10" s="25">
        <f t="shared" si="4"/>
        <v>250</v>
      </c>
      <c r="G10" s="26">
        <f>50-50</f>
        <v>0</v>
      </c>
      <c r="H10" s="25">
        <v>50</v>
      </c>
      <c r="I10" s="25">
        <v>50</v>
      </c>
      <c r="J10" s="25">
        <v>50</v>
      </c>
      <c r="K10" s="25">
        <v>50</v>
      </c>
      <c r="L10" s="25">
        <v>50</v>
      </c>
    </row>
    <row r="11" spans="1:14" ht="64.5">
      <c r="A11" s="6" t="s">
        <v>26</v>
      </c>
      <c r="B11" s="5" t="s">
        <v>44</v>
      </c>
      <c r="C11" s="13" t="s">
        <v>9</v>
      </c>
      <c r="D11" s="86"/>
      <c r="E11" s="14" t="s">
        <v>58</v>
      </c>
      <c r="F11" s="25">
        <f t="shared" si="4"/>
        <v>9376.3770000000004</v>
      </c>
      <c r="G11" s="25">
        <f>1335.44+885.44+2755.497</f>
        <v>4976.3770000000004</v>
      </c>
      <c r="H11" s="25">
        <v>880</v>
      </c>
      <c r="I11" s="25">
        <v>880</v>
      </c>
      <c r="J11" s="25">
        <v>880</v>
      </c>
      <c r="K11" s="25">
        <v>880</v>
      </c>
      <c r="L11" s="25">
        <v>880</v>
      </c>
    </row>
    <row r="12" spans="1:14" ht="64.5">
      <c r="A12" s="6" t="s">
        <v>27</v>
      </c>
      <c r="B12" s="5" t="s">
        <v>45</v>
      </c>
      <c r="C12" s="13" t="s">
        <v>9</v>
      </c>
      <c r="D12" s="86"/>
      <c r="E12" s="14" t="s">
        <v>58</v>
      </c>
      <c r="F12" s="25">
        <f t="shared" si="4"/>
        <v>2978.3</v>
      </c>
      <c r="G12" s="25">
        <f>332.7+94.6+524.4+94.6+187.4+94.6</f>
        <v>1328.3</v>
      </c>
      <c r="H12" s="25">
        <v>330</v>
      </c>
      <c r="I12" s="25">
        <v>330</v>
      </c>
      <c r="J12" s="25">
        <v>330</v>
      </c>
      <c r="K12" s="25">
        <v>330</v>
      </c>
      <c r="L12" s="25">
        <v>330</v>
      </c>
    </row>
    <row r="13" spans="1:14" ht="64.5">
      <c r="A13" s="6" t="s">
        <v>28</v>
      </c>
      <c r="B13" s="5" t="s">
        <v>46</v>
      </c>
      <c r="C13" s="13" t="s">
        <v>9</v>
      </c>
      <c r="D13" s="86"/>
      <c r="E13" s="14" t="s">
        <v>58</v>
      </c>
      <c r="F13" s="25">
        <f t="shared" si="4"/>
        <v>3227.3910000000001</v>
      </c>
      <c r="G13" s="25">
        <f>180.781+130.707+296.617+419.286</f>
        <v>1027.3910000000001</v>
      </c>
      <c r="H13" s="25">
        <v>440</v>
      </c>
      <c r="I13" s="25">
        <v>440</v>
      </c>
      <c r="J13" s="25">
        <v>440</v>
      </c>
      <c r="K13" s="25">
        <v>440</v>
      </c>
      <c r="L13" s="25">
        <v>440</v>
      </c>
    </row>
    <row r="14" spans="1:14" ht="26.25">
      <c r="A14" s="6" t="s">
        <v>29</v>
      </c>
      <c r="B14" s="5" t="s">
        <v>6</v>
      </c>
      <c r="C14" s="13" t="s">
        <v>9</v>
      </c>
      <c r="D14" s="86"/>
      <c r="E14" s="14" t="s">
        <v>58</v>
      </c>
      <c r="F14" s="25">
        <f t="shared" si="4"/>
        <v>2760</v>
      </c>
      <c r="G14" s="25">
        <v>460</v>
      </c>
      <c r="H14" s="25">
        <v>460</v>
      </c>
      <c r="I14" s="25">
        <v>460</v>
      </c>
      <c r="J14" s="25">
        <v>460</v>
      </c>
      <c r="K14" s="25">
        <v>460</v>
      </c>
      <c r="L14" s="25">
        <v>460</v>
      </c>
    </row>
    <row r="15" spans="1:14" ht="64.5">
      <c r="A15" s="6" t="s">
        <v>30</v>
      </c>
      <c r="B15" s="5" t="s">
        <v>47</v>
      </c>
      <c r="C15" s="13">
        <v>2020</v>
      </c>
      <c r="D15" s="86"/>
      <c r="E15" s="14" t="s">
        <v>58</v>
      </c>
      <c r="F15" s="25">
        <f t="shared" si="4"/>
        <v>279.30599999999998</v>
      </c>
      <c r="G15" s="25">
        <f>119.306+160</f>
        <v>279.30599999999998</v>
      </c>
      <c r="H15" s="25"/>
      <c r="I15" s="25"/>
      <c r="J15" s="25"/>
      <c r="K15" s="25"/>
      <c r="L15" s="25"/>
    </row>
    <row r="16" spans="1:14" ht="51">
      <c r="A16" s="6" t="s">
        <v>31</v>
      </c>
      <c r="B16" s="16" t="s">
        <v>48</v>
      </c>
      <c r="C16" s="13">
        <v>2020</v>
      </c>
      <c r="D16" s="93" t="s">
        <v>23</v>
      </c>
      <c r="E16" s="14" t="s">
        <v>58</v>
      </c>
      <c r="F16" s="25">
        <f t="shared" si="4"/>
        <v>2800</v>
      </c>
      <c r="G16" s="25">
        <f>600+800+800+600</f>
        <v>2800</v>
      </c>
      <c r="H16" s="25"/>
      <c r="I16" s="25"/>
      <c r="J16" s="25"/>
      <c r="K16" s="25"/>
      <c r="L16" s="25"/>
    </row>
    <row r="17" spans="1:12" ht="39">
      <c r="A17" s="6" t="s">
        <v>32</v>
      </c>
      <c r="B17" s="5" t="s">
        <v>49</v>
      </c>
      <c r="C17" s="13">
        <v>2020</v>
      </c>
      <c r="D17" s="94"/>
      <c r="E17" s="14" t="s">
        <v>58</v>
      </c>
      <c r="F17" s="25">
        <f t="shared" si="4"/>
        <v>130</v>
      </c>
      <c r="G17" s="25">
        <v>130</v>
      </c>
      <c r="H17" s="25"/>
      <c r="I17" s="25"/>
      <c r="J17" s="25"/>
      <c r="K17" s="25"/>
      <c r="L17" s="25"/>
    </row>
    <row r="18" spans="1:12" ht="39">
      <c r="A18" s="6" t="s">
        <v>33</v>
      </c>
      <c r="B18" s="5" t="s">
        <v>7</v>
      </c>
      <c r="C18" s="13">
        <v>2021</v>
      </c>
      <c r="D18" s="94"/>
      <c r="E18" s="14" t="s">
        <v>58</v>
      </c>
      <c r="F18" s="25">
        <f t="shared" si="4"/>
        <v>6400</v>
      </c>
      <c r="G18" s="25"/>
      <c r="H18" s="25">
        <f>5760+640</f>
        <v>6400</v>
      </c>
      <c r="I18" s="25"/>
      <c r="J18" s="25"/>
      <c r="K18" s="25"/>
      <c r="L18" s="25"/>
    </row>
    <row r="19" spans="1:12" ht="26.25" customHeight="1">
      <c r="A19" s="9" t="s">
        <v>34</v>
      </c>
      <c r="B19" s="17" t="s">
        <v>50</v>
      </c>
      <c r="C19" s="11">
        <v>2021</v>
      </c>
      <c r="D19" s="94"/>
      <c r="E19" s="5" t="s">
        <v>58</v>
      </c>
      <c r="F19" s="25">
        <f t="shared" si="4"/>
        <v>89200</v>
      </c>
      <c r="G19" s="25"/>
      <c r="H19" s="25">
        <v>89200</v>
      </c>
      <c r="I19" s="25"/>
      <c r="J19" s="25"/>
      <c r="K19" s="25"/>
      <c r="L19" s="25"/>
    </row>
    <row r="20" spans="1:12" ht="33.75" customHeight="1">
      <c r="A20" s="9" t="s">
        <v>35</v>
      </c>
      <c r="B20" s="15" t="s">
        <v>51</v>
      </c>
      <c r="C20" s="11">
        <v>2021</v>
      </c>
      <c r="D20" s="94"/>
      <c r="E20" s="5" t="s">
        <v>58</v>
      </c>
      <c r="F20" s="25">
        <f t="shared" si="4"/>
        <v>44000</v>
      </c>
      <c r="G20" s="25"/>
      <c r="H20" s="25">
        <v>44000</v>
      </c>
      <c r="I20" s="25"/>
      <c r="J20" s="25"/>
      <c r="K20" s="25"/>
      <c r="L20" s="25"/>
    </row>
    <row r="21" spans="1:12" ht="77.25" customHeight="1">
      <c r="A21" s="9" t="s">
        <v>36</v>
      </c>
      <c r="B21" s="15" t="s">
        <v>52</v>
      </c>
      <c r="C21" s="11">
        <v>2021</v>
      </c>
      <c r="D21" s="94"/>
      <c r="E21" s="5" t="s">
        <v>58</v>
      </c>
      <c r="F21" s="25">
        <f t="shared" si="4"/>
        <v>12000</v>
      </c>
      <c r="G21" s="25"/>
      <c r="H21" s="25">
        <v>12000</v>
      </c>
      <c r="I21" s="25"/>
      <c r="J21" s="25"/>
      <c r="K21" s="25"/>
      <c r="L21" s="25"/>
    </row>
    <row r="22" spans="1:12" ht="76.5" customHeight="1">
      <c r="A22" s="9" t="s">
        <v>37</v>
      </c>
      <c r="B22" s="15" t="s">
        <v>53</v>
      </c>
      <c r="C22" s="11">
        <v>2021</v>
      </c>
      <c r="D22" s="93" t="s">
        <v>23</v>
      </c>
      <c r="E22" s="16" t="s">
        <v>58</v>
      </c>
      <c r="F22" s="25">
        <f t="shared" si="4"/>
        <v>61600</v>
      </c>
      <c r="G22" s="25"/>
      <c r="H22" s="25">
        <v>61600</v>
      </c>
      <c r="I22" s="25"/>
      <c r="J22" s="25"/>
      <c r="K22" s="25"/>
      <c r="L22" s="25"/>
    </row>
    <row r="23" spans="1:12" ht="39">
      <c r="A23" s="12" t="s">
        <v>38</v>
      </c>
      <c r="B23" s="5" t="s">
        <v>54</v>
      </c>
      <c r="C23" s="13">
        <v>2020</v>
      </c>
      <c r="D23" s="94"/>
      <c r="E23" s="16" t="s">
        <v>58</v>
      </c>
      <c r="F23" s="25">
        <f t="shared" si="4"/>
        <v>494.7</v>
      </c>
      <c r="G23" s="25"/>
      <c r="H23" s="25">
        <v>494.7</v>
      </c>
      <c r="I23" s="25"/>
      <c r="J23" s="25"/>
      <c r="K23" s="25"/>
      <c r="L23" s="25"/>
    </row>
    <row r="24" spans="1:12" ht="39">
      <c r="A24" s="12" t="s">
        <v>39</v>
      </c>
      <c r="B24" s="5" t="s">
        <v>55</v>
      </c>
      <c r="C24" s="13">
        <v>2020</v>
      </c>
      <c r="D24" s="94"/>
      <c r="E24" s="16" t="s">
        <v>58</v>
      </c>
      <c r="F24" s="25">
        <f t="shared" si="4"/>
        <v>1309.8</v>
      </c>
      <c r="G24" s="25"/>
      <c r="H24" s="25">
        <v>1309.8</v>
      </c>
      <c r="I24" s="25"/>
      <c r="J24" s="25"/>
      <c r="K24" s="25"/>
      <c r="L24" s="25"/>
    </row>
    <row r="25" spans="1:12" ht="39">
      <c r="A25" s="12" t="s">
        <v>40</v>
      </c>
      <c r="B25" s="5" t="s">
        <v>8</v>
      </c>
      <c r="C25" s="13" t="s">
        <v>9</v>
      </c>
      <c r="D25" s="95"/>
      <c r="E25" s="16" t="s">
        <v>58</v>
      </c>
      <c r="F25" s="25">
        <f t="shared" si="4"/>
        <v>210</v>
      </c>
      <c r="G25" s="25">
        <v>35</v>
      </c>
      <c r="H25" s="25">
        <v>35</v>
      </c>
      <c r="I25" s="25">
        <v>35</v>
      </c>
      <c r="J25" s="25">
        <v>35</v>
      </c>
      <c r="K25" s="25">
        <v>35</v>
      </c>
      <c r="L25" s="25">
        <v>35</v>
      </c>
    </row>
    <row r="26" spans="1:12" ht="52.5" customHeight="1">
      <c r="A26" s="12" t="s">
        <v>41</v>
      </c>
      <c r="B26" s="99" t="s">
        <v>56</v>
      </c>
      <c r="C26" s="100"/>
      <c r="D26" s="100"/>
      <c r="E26" s="101"/>
      <c r="F26" s="25"/>
      <c r="G26" s="25"/>
      <c r="H26" s="25"/>
      <c r="I26" s="25"/>
      <c r="J26" s="25"/>
      <c r="K26" s="25"/>
      <c r="L26" s="25"/>
    </row>
    <row r="27" spans="1:12" ht="32.25" customHeight="1">
      <c r="A27" s="12">
        <v>2</v>
      </c>
      <c r="B27" s="99" t="s">
        <v>10</v>
      </c>
      <c r="C27" s="100"/>
      <c r="D27" s="100"/>
      <c r="E27" s="101"/>
      <c r="F27" s="25">
        <f>SUM(G27:L27)</f>
        <v>48133.536</v>
      </c>
      <c r="G27" s="25">
        <f>G7+G8</f>
        <v>13804.512000000001</v>
      </c>
      <c r="H27" s="25">
        <f t="shared" ref="H27:L27" si="5">H7+H8</f>
        <v>13804.512000000001</v>
      </c>
      <c r="I27" s="25">
        <f t="shared" si="5"/>
        <v>13804.512000000001</v>
      </c>
      <c r="J27" s="25">
        <f t="shared" si="5"/>
        <v>2240</v>
      </c>
      <c r="K27" s="25">
        <f t="shared" si="5"/>
        <v>2240</v>
      </c>
      <c r="L27" s="25">
        <f t="shared" si="5"/>
        <v>2240</v>
      </c>
    </row>
    <row r="28" spans="1:12">
      <c r="A28" s="96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8"/>
    </row>
    <row r="29" spans="1:12" ht="15.75">
      <c r="A29" s="69" t="s">
        <v>11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</row>
    <row r="30" spans="1:12">
      <c r="A30" s="79" t="s">
        <v>17</v>
      </c>
      <c r="B30" s="87" t="s">
        <v>12</v>
      </c>
      <c r="C30" s="88"/>
      <c r="D30" s="89"/>
      <c r="E30" s="4" t="s">
        <v>18</v>
      </c>
      <c r="F30" s="25">
        <f>SUM(G30:L30)</f>
        <v>3000</v>
      </c>
      <c r="G30" s="25">
        <f t="shared" ref="G30:L30" si="6">G32+G31</f>
        <v>500</v>
      </c>
      <c r="H30" s="25">
        <f t="shared" si="6"/>
        <v>500</v>
      </c>
      <c r="I30" s="25">
        <f t="shared" si="6"/>
        <v>500</v>
      </c>
      <c r="J30" s="25">
        <f t="shared" si="6"/>
        <v>500</v>
      </c>
      <c r="K30" s="25">
        <f t="shared" si="6"/>
        <v>500</v>
      </c>
      <c r="L30" s="25">
        <f t="shared" si="6"/>
        <v>500</v>
      </c>
    </row>
    <row r="31" spans="1:12" ht="26.25">
      <c r="A31" s="80"/>
      <c r="B31" s="90"/>
      <c r="C31" s="91"/>
      <c r="D31" s="92"/>
      <c r="E31" s="5" t="s">
        <v>4</v>
      </c>
      <c r="F31" s="25">
        <f>SUM(G31:L31)</f>
        <v>3000</v>
      </c>
      <c r="G31" s="25">
        <f>G33</f>
        <v>500</v>
      </c>
      <c r="H31" s="25">
        <f t="shared" ref="H31:L31" si="7">H33</f>
        <v>500</v>
      </c>
      <c r="I31" s="25">
        <f t="shared" si="7"/>
        <v>500</v>
      </c>
      <c r="J31" s="25">
        <f t="shared" si="7"/>
        <v>500</v>
      </c>
      <c r="K31" s="25">
        <f t="shared" si="7"/>
        <v>500</v>
      </c>
      <c r="L31" s="25">
        <f t="shared" si="7"/>
        <v>500</v>
      </c>
    </row>
    <row r="32" spans="1:12" ht="26.25">
      <c r="A32" s="80"/>
      <c r="B32" s="90"/>
      <c r="C32" s="91"/>
      <c r="D32" s="92"/>
      <c r="E32" s="17" t="s">
        <v>19</v>
      </c>
      <c r="F32" s="25">
        <f t="shared" ref="F32" si="8">SUM(G32:L32)</f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</row>
    <row r="33" spans="1:12" ht="38.25" customHeight="1">
      <c r="A33" s="6" t="s">
        <v>14</v>
      </c>
      <c r="B33" s="1" t="s">
        <v>59</v>
      </c>
      <c r="C33" s="13" t="s">
        <v>9</v>
      </c>
      <c r="D33" s="10" t="s">
        <v>66</v>
      </c>
      <c r="E33" s="14" t="s">
        <v>4</v>
      </c>
      <c r="F33" s="25">
        <f>SUM(G33:L33)</f>
        <v>3000</v>
      </c>
      <c r="G33" s="25">
        <v>500</v>
      </c>
      <c r="H33" s="25">
        <v>500</v>
      </c>
      <c r="I33" s="25">
        <v>500</v>
      </c>
      <c r="J33" s="25">
        <v>500</v>
      </c>
      <c r="K33" s="25">
        <v>500</v>
      </c>
      <c r="L33" s="25">
        <v>500</v>
      </c>
    </row>
    <row r="34" spans="1:12">
      <c r="A34" s="66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8"/>
    </row>
    <row r="35" spans="1:12" s="18" customFormat="1">
      <c r="A35" s="60" t="s">
        <v>57</v>
      </c>
      <c r="B35" s="61"/>
      <c r="C35" s="61"/>
      <c r="D35" s="61"/>
      <c r="E35" s="62"/>
      <c r="F35" s="29">
        <f ca="1">SUM(G35:L35)</f>
        <v>289149.40999999997</v>
      </c>
      <c r="G35" s="29">
        <f ca="1">G3+G30</f>
        <v>25340.885999999999</v>
      </c>
      <c r="H35" s="30">
        <f t="shared" ref="H35:L35" ca="1" si="9">H3+H30</f>
        <v>231704.01199999999</v>
      </c>
      <c r="I35" s="30">
        <f t="shared" ca="1" si="9"/>
        <v>16699.512000000002</v>
      </c>
      <c r="J35" s="30">
        <f t="shared" ca="1" si="9"/>
        <v>5135</v>
      </c>
      <c r="K35" s="30">
        <f t="shared" ca="1" si="9"/>
        <v>5135</v>
      </c>
      <c r="L35" s="30">
        <f t="shared" ca="1" si="9"/>
        <v>5135</v>
      </c>
    </row>
    <row r="36" spans="1:12" s="18" customFormat="1">
      <c r="A36" s="63" t="s">
        <v>4</v>
      </c>
      <c r="B36" s="64"/>
      <c r="C36" s="64"/>
      <c r="D36" s="64"/>
      <c r="E36" s="65"/>
      <c r="F36" s="29">
        <f t="shared" ref="F36:F38" ca="1" si="10">SUM(G36:L36)</f>
        <v>15470</v>
      </c>
      <c r="G36" s="29">
        <f ca="1">G4+G31</f>
        <v>2000</v>
      </c>
      <c r="H36" s="30">
        <f t="shared" ref="H36:L36" ca="1" si="11">H4+H31</f>
        <v>2250</v>
      </c>
      <c r="I36" s="30">
        <f t="shared" ca="1" si="11"/>
        <v>2250</v>
      </c>
      <c r="J36" s="30">
        <f t="shared" ca="1" si="11"/>
        <v>2990</v>
      </c>
      <c r="K36" s="30">
        <f t="shared" ca="1" si="11"/>
        <v>2990</v>
      </c>
      <c r="L36" s="30">
        <f t="shared" ca="1" si="11"/>
        <v>2990</v>
      </c>
    </row>
    <row r="37" spans="1:12" s="18" customFormat="1">
      <c r="A37" s="63" t="s">
        <v>19</v>
      </c>
      <c r="B37" s="64"/>
      <c r="C37" s="64"/>
      <c r="D37" s="64"/>
      <c r="E37" s="65"/>
      <c r="F37" s="30">
        <f t="shared" ca="1" si="10"/>
        <v>36913.536</v>
      </c>
      <c r="G37" s="30">
        <f ca="1">G5+G32</f>
        <v>12304.512000000001</v>
      </c>
      <c r="H37" s="30">
        <f t="shared" ref="H37:L37" ca="1" si="12">H5+H32</f>
        <v>12304.512000000001</v>
      </c>
      <c r="I37" s="30">
        <f t="shared" ca="1" si="12"/>
        <v>12304.512000000001</v>
      </c>
      <c r="J37" s="30">
        <f t="shared" ca="1" si="12"/>
        <v>0</v>
      </c>
      <c r="K37" s="30">
        <f t="shared" ca="1" si="12"/>
        <v>0</v>
      </c>
      <c r="L37" s="30">
        <f t="shared" ca="1" si="12"/>
        <v>0</v>
      </c>
    </row>
    <row r="38" spans="1:12" s="18" customFormat="1">
      <c r="A38" s="63" t="s">
        <v>58</v>
      </c>
      <c r="B38" s="64"/>
      <c r="C38" s="64"/>
      <c r="D38" s="64"/>
      <c r="E38" s="65"/>
      <c r="F38" s="30">
        <f t="shared" ca="1" si="10"/>
        <v>236765.87400000001</v>
      </c>
      <c r="G38" s="30">
        <f ca="1">G6</f>
        <v>11036.374</v>
      </c>
      <c r="H38" s="30">
        <f t="shared" ref="H38:L38" ca="1" si="13">H6</f>
        <v>217149.5</v>
      </c>
      <c r="I38" s="30">
        <f t="shared" ca="1" si="13"/>
        <v>2145</v>
      </c>
      <c r="J38" s="30">
        <f t="shared" ca="1" si="13"/>
        <v>2145</v>
      </c>
      <c r="K38" s="30">
        <f t="shared" ca="1" si="13"/>
        <v>2145</v>
      </c>
      <c r="L38" s="30">
        <f t="shared" ca="1" si="13"/>
        <v>2145</v>
      </c>
    </row>
    <row r="39" spans="1:12">
      <c r="F39" s="31"/>
      <c r="G39" s="31"/>
      <c r="H39" s="31"/>
      <c r="I39" s="31"/>
      <c r="J39" s="31"/>
      <c r="K39" s="31"/>
      <c r="L39" s="31"/>
    </row>
    <row r="40" spans="1:12">
      <c r="F40" s="31"/>
      <c r="G40" s="31">
        <f ca="1">G36+G37</f>
        <v>14304.512000000001</v>
      </c>
      <c r="H40" s="31">
        <f t="shared" ref="H40:L40" ca="1" si="14">H36+H37</f>
        <v>14554.512000000001</v>
      </c>
      <c r="I40" s="31">
        <f t="shared" ca="1" si="14"/>
        <v>14554.512000000001</v>
      </c>
      <c r="J40" s="31">
        <f t="shared" ca="1" si="14"/>
        <v>2990</v>
      </c>
      <c r="K40" s="31">
        <f t="shared" ca="1" si="14"/>
        <v>2990</v>
      </c>
      <c r="L40" s="31">
        <f t="shared" ca="1" si="14"/>
        <v>2990</v>
      </c>
    </row>
  </sheetData>
  <autoFilter ref="E1:L33"/>
  <mergeCells count="20">
    <mergeCell ref="B30:D32"/>
    <mergeCell ref="D22:D25"/>
    <mergeCell ref="D16:D21"/>
    <mergeCell ref="A28:L28"/>
    <mergeCell ref="B27:E27"/>
    <mergeCell ref="B26:E26"/>
    <mergeCell ref="A29:L29"/>
    <mergeCell ref="A30:A32"/>
    <mergeCell ref="A2:L2"/>
    <mergeCell ref="B3:D6"/>
    <mergeCell ref="A3:A6"/>
    <mergeCell ref="C7:C8"/>
    <mergeCell ref="A7:A8"/>
    <mergeCell ref="B7:B8"/>
    <mergeCell ref="D7:D15"/>
    <mergeCell ref="A35:E35"/>
    <mergeCell ref="A36:E36"/>
    <mergeCell ref="A37:E37"/>
    <mergeCell ref="A38:E38"/>
    <mergeCell ref="A34:L3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4"/>
  <sheetViews>
    <sheetView tabSelected="1" workbookViewId="0">
      <selection activeCell="B13" sqref="B13"/>
    </sheetView>
  </sheetViews>
  <sheetFormatPr defaultRowHeight="15"/>
  <cols>
    <col min="1" max="1" width="4" customWidth="1"/>
    <col min="2" max="2" width="41.42578125" customWidth="1"/>
    <col min="3" max="3" width="11.28515625" customWidth="1"/>
    <col min="4" max="4" width="13.42578125" customWidth="1"/>
    <col min="5" max="5" width="13.28515625" customWidth="1"/>
    <col min="6" max="6" width="13" customWidth="1"/>
    <col min="7" max="7" width="11.140625" customWidth="1"/>
    <col min="8" max="8" width="10.85546875" customWidth="1"/>
    <col min="9" max="9" width="12.28515625" customWidth="1"/>
    <col min="10" max="11" width="11" bestFit="1" customWidth="1"/>
  </cols>
  <sheetData>
    <row r="1" spans="1:23">
      <c r="G1" t="s">
        <v>77</v>
      </c>
    </row>
    <row r="2" spans="1:23">
      <c r="F2" t="s">
        <v>78</v>
      </c>
    </row>
    <row r="3" spans="1:23">
      <c r="F3" t="s">
        <v>79</v>
      </c>
    </row>
    <row r="4" spans="1:23">
      <c r="F4" t="s">
        <v>80</v>
      </c>
    </row>
    <row r="5" spans="1:23">
      <c r="F5" t="s">
        <v>81</v>
      </c>
    </row>
    <row r="6" spans="1:23" ht="16.5">
      <c r="A6" s="111" t="s">
        <v>67</v>
      </c>
      <c r="B6" s="111"/>
      <c r="C6" s="111"/>
      <c r="D6" s="111"/>
      <c r="E6" s="111"/>
      <c r="F6" s="111"/>
      <c r="G6" s="111"/>
      <c r="H6" s="111"/>
      <c r="I6" s="111"/>
      <c r="J6" s="24"/>
    </row>
    <row r="7" spans="1:23" ht="15.75">
      <c r="A7" s="116" t="s">
        <v>16</v>
      </c>
      <c r="B7" s="116" t="s">
        <v>60</v>
      </c>
      <c r="C7" s="116" t="s">
        <v>62</v>
      </c>
      <c r="D7" s="116"/>
      <c r="E7" s="116"/>
      <c r="F7" s="116"/>
      <c r="G7" s="116"/>
      <c r="H7" s="116"/>
      <c r="I7" s="116"/>
      <c r="J7" s="34"/>
    </row>
    <row r="8" spans="1:23" ht="15.75">
      <c r="A8" s="116"/>
      <c r="B8" s="116"/>
      <c r="C8" s="40">
        <v>2020</v>
      </c>
      <c r="D8" s="40">
        <v>2021</v>
      </c>
      <c r="E8" s="40">
        <v>2022</v>
      </c>
      <c r="F8" s="40">
        <v>2023</v>
      </c>
      <c r="G8" s="40">
        <v>2024</v>
      </c>
      <c r="H8" s="40">
        <v>2025</v>
      </c>
      <c r="I8" s="35" t="s">
        <v>13</v>
      </c>
      <c r="J8" s="34"/>
    </row>
    <row r="9" spans="1:23" ht="45" customHeight="1">
      <c r="A9" s="103">
        <v>1</v>
      </c>
      <c r="B9" s="41" t="s">
        <v>72</v>
      </c>
      <c r="C9" s="52">
        <f>C10+C11+C12</f>
        <v>24840.885999999999</v>
      </c>
      <c r="D9" s="52">
        <f t="shared" ref="D9:I9" si="0">D10+D11+D12</f>
        <v>12535.96</v>
      </c>
      <c r="E9" s="52">
        <f t="shared" si="0"/>
        <v>22504.276000000002</v>
      </c>
      <c r="F9" s="52">
        <f t="shared" si="0"/>
        <v>114568.32800000001</v>
      </c>
      <c r="G9" s="52">
        <f t="shared" si="0"/>
        <v>15206.968000000001</v>
      </c>
      <c r="H9" s="52">
        <f t="shared" si="0"/>
        <v>3920</v>
      </c>
      <c r="I9" s="52">
        <f t="shared" si="0"/>
        <v>193576.41800000001</v>
      </c>
      <c r="J9" s="39"/>
    </row>
    <row r="10" spans="1:23" ht="15.75">
      <c r="A10" s="104"/>
      <c r="B10" s="42" t="s">
        <v>4</v>
      </c>
      <c r="C10" s="52">
        <f>C14+C18</f>
        <v>1500</v>
      </c>
      <c r="D10" s="52">
        <f t="shared" ref="D10:I10" si="1">D14+D18</f>
        <v>1367.1679999999999</v>
      </c>
      <c r="E10" s="52">
        <f t="shared" si="1"/>
        <v>1656.6969999999999</v>
      </c>
      <c r="F10" s="52">
        <f t="shared" si="1"/>
        <v>46598.307000000001</v>
      </c>
      <c r="G10" s="52">
        <f t="shared" si="1"/>
        <v>1520.6969999999999</v>
      </c>
      <c r="H10" s="52">
        <f t="shared" si="1"/>
        <v>2490</v>
      </c>
      <c r="I10" s="52">
        <f t="shared" si="1"/>
        <v>55132.868999999999</v>
      </c>
      <c r="J10" s="39"/>
    </row>
    <row r="11" spans="1:23" ht="15.75">
      <c r="A11" s="104"/>
      <c r="B11" s="42" t="s">
        <v>5</v>
      </c>
      <c r="C11" s="52">
        <f>C15+C19</f>
        <v>12304.512000000001</v>
      </c>
      <c r="D11" s="52">
        <f t="shared" ref="D11:I11" si="2">D15+D19</f>
        <v>7050.9920000000002</v>
      </c>
      <c r="E11" s="52">
        <f t="shared" si="2"/>
        <v>327.57900000000103</v>
      </c>
      <c r="F11" s="52">
        <f t="shared" si="2"/>
        <v>13686.271000000001</v>
      </c>
      <c r="G11" s="52">
        <f t="shared" si="2"/>
        <v>13686.271000000001</v>
      </c>
      <c r="H11" s="52">
        <f t="shared" si="2"/>
        <v>0</v>
      </c>
      <c r="I11" s="52">
        <f t="shared" si="2"/>
        <v>47055.625000000007</v>
      </c>
      <c r="J11" s="39"/>
    </row>
    <row r="12" spans="1:23" ht="15.75">
      <c r="A12" s="104"/>
      <c r="B12" s="42" t="s">
        <v>74</v>
      </c>
      <c r="C12" s="52">
        <f>C16+C20</f>
        <v>11036.374</v>
      </c>
      <c r="D12" s="52">
        <f t="shared" ref="D12:I12" si="3">D16+D20</f>
        <v>4117.8</v>
      </c>
      <c r="E12" s="52">
        <f t="shared" si="3"/>
        <v>20520</v>
      </c>
      <c r="F12" s="52">
        <f t="shared" si="3"/>
        <v>54283.75</v>
      </c>
      <c r="G12" s="52">
        <f t="shared" si="3"/>
        <v>0</v>
      </c>
      <c r="H12" s="52">
        <f t="shared" si="3"/>
        <v>1430</v>
      </c>
      <c r="I12" s="52">
        <f t="shared" si="3"/>
        <v>91387.923999999999</v>
      </c>
      <c r="J12" s="39"/>
    </row>
    <row r="13" spans="1:23" ht="15.75">
      <c r="A13" s="105" t="s">
        <v>73</v>
      </c>
      <c r="B13" s="36" t="s">
        <v>3</v>
      </c>
      <c r="C13" s="37">
        <f t="shared" ref="C13:H13" si="4">C14+C15+C16</f>
        <v>24840.885999999999</v>
      </c>
      <c r="D13" s="37">
        <f t="shared" si="4"/>
        <v>12535.96</v>
      </c>
      <c r="E13" s="37">
        <f t="shared" si="4"/>
        <v>1984.276000000001</v>
      </c>
      <c r="F13" s="37">
        <f t="shared" si="4"/>
        <v>15206.968000000001</v>
      </c>
      <c r="G13" s="37">
        <f t="shared" si="4"/>
        <v>15206.968000000001</v>
      </c>
      <c r="H13" s="37">
        <f t="shared" si="4"/>
        <v>3920</v>
      </c>
      <c r="I13" s="38">
        <f>C13+D13+E13+F13+G13+H13</f>
        <v>73695.05799999999</v>
      </c>
      <c r="J13" s="39"/>
      <c r="K13" s="23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</row>
    <row r="14" spans="1:23" ht="20.100000000000001" customHeight="1">
      <c r="A14" s="106"/>
      <c r="B14" s="48" t="s">
        <v>4</v>
      </c>
      <c r="C14" s="37">
        <f>1875.902-375.902</f>
        <v>1500</v>
      </c>
      <c r="D14" s="37">
        <v>1367.1679999999999</v>
      </c>
      <c r="E14" s="37">
        <f>1520.697+136</f>
        <v>1656.6969999999999</v>
      </c>
      <c r="F14" s="37">
        <f>1520.697</f>
        <v>1520.6969999999999</v>
      </c>
      <c r="G14" s="37">
        <v>1520.6969999999999</v>
      </c>
      <c r="H14" s="37">
        <v>2490</v>
      </c>
      <c r="I14" s="38">
        <f t="shared" ref="I14:I15" si="5">C14+D14+E14+F14+G14+H14</f>
        <v>10055.259</v>
      </c>
      <c r="J14" s="34"/>
    </row>
    <row r="15" spans="1:23" ht="20.100000000000001" customHeight="1">
      <c r="A15" s="106"/>
      <c r="B15" s="48" t="s">
        <v>5</v>
      </c>
      <c r="C15" s="37">
        <v>12304.512000000001</v>
      </c>
      <c r="D15" s="37">
        <f>7055.82+449.654-4.828-449.654</f>
        <v>7050.9920000000002</v>
      </c>
      <c r="E15" s="37">
        <f>13686.271-821.698-945.517-9201.819-1247.484-1106.392-35.782</f>
        <v>327.57900000000103</v>
      </c>
      <c r="F15" s="37">
        <v>13686.271000000001</v>
      </c>
      <c r="G15" s="37">
        <v>13686.271000000001</v>
      </c>
      <c r="H15" s="37">
        <v>0</v>
      </c>
      <c r="I15" s="38">
        <f t="shared" si="5"/>
        <v>47055.625000000007</v>
      </c>
      <c r="J15" s="34"/>
    </row>
    <row r="16" spans="1:23" ht="20.100000000000001" customHeight="1">
      <c r="A16" s="107"/>
      <c r="B16" s="49" t="s">
        <v>58</v>
      </c>
      <c r="C16" s="37">
        <v>11036.374</v>
      </c>
      <c r="D16" s="37">
        <v>4117.8</v>
      </c>
      <c r="E16" s="37">
        <f>4755.891-4755.891+64234.766+54283.75-64234.766-54283.75</f>
        <v>0</v>
      </c>
      <c r="F16" s="37"/>
      <c r="G16" s="37"/>
      <c r="H16" s="37">
        <v>1430</v>
      </c>
      <c r="I16" s="38">
        <f>C16+D16+E16+F16+G16+H16</f>
        <v>16584.173999999999</v>
      </c>
      <c r="J16" s="34"/>
    </row>
    <row r="17" spans="1:11" ht="91.5" customHeight="1">
      <c r="A17" s="117" t="s">
        <v>75</v>
      </c>
      <c r="B17" s="45" t="s">
        <v>71</v>
      </c>
      <c r="C17" s="37">
        <f>C18+C19+C20</f>
        <v>0</v>
      </c>
      <c r="D17" s="37">
        <f t="shared" ref="D17:I17" si="6">D18+D19+D20</f>
        <v>0</v>
      </c>
      <c r="E17" s="37">
        <f t="shared" si="6"/>
        <v>20520</v>
      </c>
      <c r="F17" s="37">
        <f t="shared" si="6"/>
        <v>99361.36</v>
      </c>
      <c r="G17" s="37">
        <f t="shared" si="6"/>
        <v>0</v>
      </c>
      <c r="H17" s="37">
        <f t="shared" si="6"/>
        <v>0</v>
      </c>
      <c r="I17" s="38">
        <f t="shared" si="6"/>
        <v>119881.36</v>
      </c>
      <c r="J17" s="39"/>
    </row>
    <row r="18" spans="1:11" ht="20.100000000000001" customHeight="1">
      <c r="A18" s="118"/>
      <c r="B18" s="46" t="s">
        <v>4</v>
      </c>
      <c r="C18" s="43"/>
      <c r="D18" s="43"/>
      <c r="E18" s="43"/>
      <c r="F18" s="43">
        <v>45077.61</v>
      </c>
      <c r="G18" s="43"/>
      <c r="H18" s="43"/>
      <c r="I18" s="44">
        <f t="shared" ref="I18:I20" si="7">C18+D18+E18+F18+G18+H18</f>
        <v>45077.61</v>
      </c>
      <c r="J18" s="34"/>
    </row>
    <row r="19" spans="1:11" ht="20.100000000000001" customHeight="1">
      <c r="A19" s="118"/>
      <c r="B19" s="46" t="s">
        <v>5</v>
      </c>
      <c r="C19" s="37"/>
      <c r="D19" s="37"/>
      <c r="E19" s="37"/>
      <c r="F19" s="37"/>
      <c r="G19" s="37"/>
      <c r="H19" s="37"/>
      <c r="I19" s="38">
        <f t="shared" si="7"/>
        <v>0</v>
      </c>
      <c r="J19" s="34"/>
    </row>
    <row r="20" spans="1:11" ht="20.100000000000001" customHeight="1">
      <c r="A20" s="119"/>
      <c r="B20" s="47" t="s">
        <v>74</v>
      </c>
      <c r="C20" s="37"/>
      <c r="D20" s="37"/>
      <c r="E20" s="37">
        <v>20520</v>
      </c>
      <c r="F20" s="37">
        <v>54283.75</v>
      </c>
      <c r="G20" s="37"/>
      <c r="H20" s="37"/>
      <c r="I20" s="38">
        <f t="shared" si="7"/>
        <v>74803.75</v>
      </c>
      <c r="J20" s="34"/>
    </row>
    <row r="21" spans="1:11" ht="50.25" customHeight="1">
      <c r="A21" s="50" t="s">
        <v>61</v>
      </c>
      <c r="B21" s="51" t="s">
        <v>76</v>
      </c>
      <c r="C21" s="38">
        <f>C22+C23</f>
        <v>375.90200000000004</v>
      </c>
      <c r="D21" s="38">
        <f t="shared" ref="D21:I21" si="8">D22+D23</f>
        <v>0</v>
      </c>
      <c r="E21" s="38">
        <f t="shared" si="8"/>
        <v>3064</v>
      </c>
      <c r="F21" s="38">
        <f t="shared" si="8"/>
        <v>4000</v>
      </c>
      <c r="G21" s="38">
        <f t="shared" si="8"/>
        <v>6000</v>
      </c>
      <c r="H21" s="38">
        <f t="shared" si="8"/>
        <v>500</v>
      </c>
      <c r="I21" s="38">
        <f t="shared" si="8"/>
        <v>13939.902</v>
      </c>
      <c r="J21" s="39"/>
      <c r="K21" s="23"/>
    </row>
    <row r="22" spans="1:11" ht="20.100000000000001" customHeight="1">
      <c r="A22" s="112" t="s">
        <v>63</v>
      </c>
      <c r="B22" s="113"/>
      <c r="C22" s="37">
        <f>875.902-500</f>
        <v>375.90200000000004</v>
      </c>
      <c r="D22" s="37"/>
      <c r="E22" s="37">
        <f>9000-136-5800</f>
        <v>3064</v>
      </c>
      <c r="F22" s="37">
        <v>4000</v>
      </c>
      <c r="G22" s="37">
        <v>6000</v>
      </c>
      <c r="H22" s="37">
        <v>500</v>
      </c>
      <c r="I22" s="38">
        <f t="shared" ref="I22:I23" si="9">C22+D22+E22+F22+G22+H22</f>
        <v>13939.902</v>
      </c>
      <c r="J22" s="34"/>
    </row>
    <row r="23" spans="1:11" ht="20.100000000000001" customHeight="1">
      <c r="A23" s="112" t="s">
        <v>64</v>
      </c>
      <c r="B23" s="113"/>
      <c r="C23" s="37"/>
      <c r="D23" s="37"/>
      <c r="E23" s="37"/>
      <c r="F23" s="37"/>
      <c r="G23" s="37"/>
      <c r="H23" s="37"/>
      <c r="I23" s="38">
        <f t="shared" si="9"/>
        <v>0</v>
      </c>
      <c r="J23" s="34"/>
    </row>
    <row r="24" spans="1:11" ht="20.100000000000001" customHeight="1">
      <c r="A24" s="114" t="s">
        <v>65</v>
      </c>
      <c r="B24" s="115"/>
      <c r="C24" s="38">
        <f>C25+C26+C27</f>
        <v>25216.788</v>
      </c>
      <c r="D24" s="38">
        <f t="shared" ref="D24:I24" si="10">D25+D26+D27</f>
        <v>12535.96</v>
      </c>
      <c r="E24" s="38">
        <f t="shared" si="10"/>
        <v>25568.276000000002</v>
      </c>
      <c r="F24" s="38">
        <f t="shared" si="10"/>
        <v>118568.32800000001</v>
      </c>
      <c r="G24" s="38">
        <f t="shared" si="10"/>
        <v>21206.968000000001</v>
      </c>
      <c r="H24" s="38">
        <f t="shared" si="10"/>
        <v>4420</v>
      </c>
      <c r="I24" s="38">
        <f t="shared" si="10"/>
        <v>207516.32</v>
      </c>
      <c r="J24" s="34"/>
      <c r="K24" s="23"/>
    </row>
    <row r="25" spans="1:11" ht="20.100000000000001" customHeight="1">
      <c r="A25" s="108" t="s">
        <v>4</v>
      </c>
      <c r="B25" s="109"/>
      <c r="C25" s="38">
        <f>C10+C21</f>
        <v>1875.902</v>
      </c>
      <c r="D25" s="38">
        <f t="shared" ref="D25:I25" si="11">D10+D21</f>
        <v>1367.1679999999999</v>
      </c>
      <c r="E25" s="38">
        <f t="shared" si="11"/>
        <v>4720.6970000000001</v>
      </c>
      <c r="F25" s="38">
        <f t="shared" si="11"/>
        <v>50598.307000000001</v>
      </c>
      <c r="G25" s="38">
        <f t="shared" si="11"/>
        <v>7520.6970000000001</v>
      </c>
      <c r="H25" s="38">
        <f t="shared" si="11"/>
        <v>2990</v>
      </c>
      <c r="I25" s="38">
        <f t="shared" si="11"/>
        <v>69072.770999999993</v>
      </c>
      <c r="J25" s="34"/>
      <c r="K25" s="23"/>
    </row>
    <row r="26" spans="1:11" ht="20.100000000000001" customHeight="1">
      <c r="A26" s="110" t="s">
        <v>5</v>
      </c>
      <c r="B26" s="110"/>
      <c r="C26" s="38">
        <f>C11</f>
        <v>12304.512000000001</v>
      </c>
      <c r="D26" s="38">
        <f t="shared" ref="D26:I26" si="12">D11</f>
        <v>7050.9920000000002</v>
      </c>
      <c r="E26" s="38">
        <f t="shared" si="12"/>
        <v>327.57900000000103</v>
      </c>
      <c r="F26" s="38">
        <f t="shared" si="12"/>
        <v>13686.271000000001</v>
      </c>
      <c r="G26" s="38">
        <f t="shared" si="12"/>
        <v>13686.271000000001</v>
      </c>
      <c r="H26" s="38">
        <f t="shared" si="12"/>
        <v>0</v>
      </c>
      <c r="I26" s="38">
        <f t="shared" si="12"/>
        <v>47055.625000000007</v>
      </c>
      <c r="J26" s="34"/>
      <c r="K26" s="23"/>
    </row>
    <row r="27" spans="1:11" ht="20.100000000000001" customHeight="1">
      <c r="A27" s="110" t="s">
        <v>58</v>
      </c>
      <c r="B27" s="110"/>
      <c r="C27" s="38">
        <f>C12</f>
        <v>11036.374</v>
      </c>
      <c r="D27" s="38">
        <f t="shared" ref="D27:I27" si="13">D12</f>
        <v>4117.8</v>
      </c>
      <c r="E27" s="38">
        <f t="shared" si="13"/>
        <v>20520</v>
      </c>
      <c r="F27" s="38">
        <f t="shared" si="13"/>
        <v>54283.75</v>
      </c>
      <c r="G27" s="38">
        <f t="shared" si="13"/>
        <v>0</v>
      </c>
      <c r="H27" s="38">
        <f t="shared" si="13"/>
        <v>1430</v>
      </c>
      <c r="I27" s="38">
        <f t="shared" si="13"/>
        <v>91387.923999999999</v>
      </c>
      <c r="J27" s="34"/>
      <c r="K27" s="23"/>
    </row>
    <row r="28" spans="1:11">
      <c r="A28" s="53"/>
      <c r="B28" s="53"/>
      <c r="C28" s="54"/>
      <c r="D28" s="54"/>
      <c r="E28" s="54"/>
      <c r="F28" s="54"/>
      <c r="G28" s="54"/>
      <c r="H28" s="54"/>
      <c r="I28" s="54"/>
      <c r="J28" s="53"/>
      <c r="K28" s="19"/>
    </row>
    <row r="29" spans="1:11">
      <c r="A29" s="53"/>
      <c r="B29" s="53"/>
      <c r="C29" s="53"/>
      <c r="D29" s="53"/>
      <c r="E29" s="53"/>
      <c r="F29" s="53"/>
      <c r="G29" s="55"/>
      <c r="H29" s="53"/>
      <c r="I29" s="53"/>
      <c r="J29" s="53"/>
      <c r="K29" s="56"/>
    </row>
    <row r="30" spans="1:11">
      <c r="A30" s="53"/>
      <c r="B30" s="53"/>
      <c r="C30" s="57"/>
      <c r="D30" s="57"/>
      <c r="E30" s="57"/>
      <c r="F30" s="57"/>
      <c r="G30" s="57"/>
      <c r="H30" s="57"/>
      <c r="I30" s="57"/>
      <c r="J30" s="57"/>
      <c r="K30" s="19"/>
    </row>
    <row r="31" spans="1:11">
      <c r="A31" s="53"/>
      <c r="B31" s="53"/>
      <c r="C31" s="58"/>
      <c r="D31" s="58"/>
      <c r="E31" s="58"/>
      <c r="F31" s="59"/>
      <c r="G31" s="54"/>
      <c r="H31" s="53"/>
      <c r="I31" s="54"/>
      <c r="J31" s="54"/>
      <c r="K31" s="53"/>
    </row>
    <row r="32" spans="1:11">
      <c r="A32" s="53"/>
      <c r="B32" s="53"/>
      <c r="C32" s="58"/>
      <c r="D32" s="58"/>
      <c r="E32" s="58"/>
      <c r="F32" s="59"/>
      <c r="G32" s="54"/>
      <c r="H32" s="53"/>
      <c r="I32" s="54"/>
      <c r="J32" s="54"/>
      <c r="K32" s="53"/>
    </row>
    <row r="33" spans="1:11">
      <c r="A33" s="53"/>
      <c r="B33" s="53"/>
      <c r="C33" s="58"/>
      <c r="D33" s="58"/>
      <c r="E33" s="58"/>
      <c r="F33" s="59"/>
      <c r="G33" s="54"/>
      <c r="H33" s="53"/>
      <c r="I33" s="54"/>
      <c r="J33" s="54"/>
      <c r="K33" s="53"/>
    </row>
    <row r="34" spans="1:11">
      <c r="A34" s="53"/>
      <c r="B34" s="53"/>
      <c r="C34" s="58"/>
      <c r="D34" s="58"/>
      <c r="E34" s="58"/>
      <c r="F34" s="59"/>
      <c r="G34" s="54"/>
      <c r="H34" s="53"/>
      <c r="I34" s="54"/>
      <c r="J34" s="54"/>
      <c r="K34" s="53"/>
    </row>
    <row r="35" spans="1:11">
      <c r="A35" s="53"/>
      <c r="B35" s="53"/>
      <c r="C35" s="58"/>
      <c r="D35" s="58"/>
      <c r="E35" s="58"/>
      <c r="F35" s="59"/>
      <c r="G35" s="54"/>
      <c r="H35" s="53"/>
      <c r="I35" s="54"/>
      <c r="J35" s="54"/>
      <c r="K35" s="53"/>
    </row>
    <row r="36" spans="1:11">
      <c r="A36" s="53"/>
      <c r="B36" s="53"/>
      <c r="C36" s="58"/>
      <c r="D36" s="58"/>
      <c r="E36" s="58"/>
      <c r="F36" s="59"/>
      <c r="G36" s="54"/>
      <c r="H36" s="53"/>
      <c r="I36" s="54"/>
      <c r="J36" s="54"/>
      <c r="K36" s="53"/>
    </row>
    <row r="37" spans="1:11">
      <c r="A37" s="53"/>
      <c r="B37" s="53"/>
      <c r="C37" s="59"/>
      <c r="D37" s="59"/>
      <c r="E37" s="59"/>
      <c r="F37" s="59"/>
      <c r="G37" s="54"/>
      <c r="H37" s="53"/>
      <c r="I37" s="54"/>
      <c r="J37" s="54"/>
      <c r="K37" s="53"/>
    </row>
    <row r="38" spans="1:1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</row>
  </sheetData>
  <mergeCells count="14">
    <mergeCell ref="A27:B27"/>
    <mergeCell ref="A6:I6"/>
    <mergeCell ref="A22:B22"/>
    <mergeCell ref="A23:B23"/>
    <mergeCell ref="A24:B24"/>
    <mergeCell ref="A7:A8"/>
    <mergeCell ref="B7:B8"/>
    <mergeCell ref="C7:I7"/>
    <mergeCell ref="A17:A20"/>
    <mergeCell ref="L13:W13"/>
    <mergeCell ref="A9:A12"/>
    <mergeCell ref="A13:A16"/>
    <mergeCell ref="A25:B25"/>
    <mergeCell ref="A26:B2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selection activeCell="F9" sqref="F9"/>
    </sheetView>
  </sheetViews>
  <sheetFormatPr defaultRowHeight="15"/>
  <cols>
    <col min="2" max="3" width="11.7109375" customWidth="1"/>
    <col min="4" max="4" width="14.85546875" customWidth="1"/>
    <col min="5" max="5" width="11.7109375" customWidth="1"/>
    <col min="6" max="6" width="13.85546875" customWidth="1"/>
    <col min="7" max="7" width="10.140625" bestFit="1" customWidth="1"/>
  </cols>
  <sheetData>
    <row r="1" spans="1:7" ht="31.5">
      <c r="A1" s="21" t="s">
        <v>68</v>
      </c>
      <c r="B1" s="21" t="s">
        <v>69</v>
      </c>
      <c r="C1" s="21" t="s">
        <v>19</v>
      </c>
      <c r="D1" s="21" t="s">
        <v>58</v>
      </c>
      <c r="E1" s="21" t="s">
        <v>70</v>
      </c>
      <c r="G1" s="24">
        <v>44267</v>
      </c>
    </row>
    <row r="2" spans="1:7" ht="15.75">
      <c r="A2" s="22">
        <v>2020</v>
      </c>
      <c r="B2" s="32">
        <f>'объем финансирования'!C25</f>
        <v>1875.902</v>
      </c>
      <c r="C2" s="32">
        <f>'объем финансирования'!C26</f>
        <v>12304.512000000001</v>
      </c>
      <c r="D2" s="32">
        <f>'объем финансирования'!C27</f>
        <v>11036.374</v>
      </c>
      <c r="E2" s="32">
        <f>SUM(B2:D2)</f>
        <v>25216.788</v>
      </c>
    </row>
    <row r="3" spans="1:7" ht="15.75">
      <c r="A3" s="22">
        <v>2021</v>
      </c>
      <c r="B3" s="32">
        <f>'объем финансирования'!D25</f>
        <v>1367.1679999999999</v>
      </c>
      <c r="C3" s="32">
        <f>'объем финансирования'!D26</f>
        <v>7050.9920000000002</v>
      </c>
      <c r="D3" s="32">
        <v>4117.8</v>
      </c>
      <c r="E3" s="32">
        <f t="shared" ref="E3:E7" si="0">SUM(B3:D3)</f>
        <v>12535.96</v>
      </c>
    </row>
    <row r="4" spans="1:7" ht="15.75">
      <c r="A4" s="22">
        <v>2022</v>
      </c>
      <c r="B4" s="32">
        <f>'объем финансирования'!E25</f>
        <v>4720.6970000000001</v>
      </c>
      <c r="C4" s="32">
        <f>'объем финансирования'!E26</f>
        <v>327.57900000000103</v>
      </c>
      <c r="D4" s="32">
        <f>'объем финансирования'!E27</f>
        <v>20520</v>
      </c>
      <c r="E4" s="32">
        <f t="shared" si="0"/>
        <v>25568.276000000002</v>
      </c>
    </row>
    <row r="5" spans="1:7" ht="15.75">
      <c r="A5" s="22">
        <v>2023</v>
      </c>
      <c r="B5" s="32">
        <f>'объем финансирования'!F25</f>
        <v>50598.307000000001</v>
      </c>
      <c r="C5" s="32">
        <f>'объем финансирования'!F26</f>
        <v>13686.271000000001</v>
      </c>
      <c r="D5" s="32">
        <f>'объем финансирования'!F27</f>
        <v>54283.75</v>
      </c>
      <c r="E5" s="32">
        <f t="shared" si="0"/>
        <v>118568.32800000001</v>
      </c>
    </row>
    <row r="6" spans="1:7" ht="15.75">
      <c r="A6" s="22">
        <v>2024</v>
      </c>
      <c r="B6" s="32">
        <f>'объем финансирования'!G25</f>
        <v>7520.6970000000001</v>
      </c>
      <c r="C6" s="32">
        <f>'объем финансирования'!G26</f>
        <v>13686.271000000001</v>
      </c>
      <c r="D6" s="32">
        <f>'объем финансирования'!G27</f>
        <v>0</v>
      </c>
      <c r="E6" s="32">
        <f t="shared" si="0"/>
        <v>21206.968000000001</v>
      </c>
    </row>
    <row r="7" spans="1:7" ht="15.75">
      <c r="A7" s="22">
        <v>2025</v>
      </c>
      <c r="B7" s="32">
        <f>'объем финансирования'!H25</f>
        <v>2990</v>
      </c>
      <c r="C7" s="32">
        <f>'объем финансирования'!H26</f>
        <v>0</v>
      </c>
      <c r="D7" s="32">
        <f>'объем финансирования'!H27</f>
        <v>1430</v>
      </c>
      <c r="E7" s="32">
        <f t="shared" si="0"/>
        <v>4420</v>
      </c>
    </row>
    <row r="8" spans="1:7" ht="15.75">
      <c r="A8" s="22" t="s">
        <v>13</v>
      </c>
      <c r="B8" s="33">
        <f t="shared" ref="B8:D8" si="1">SUM(B2:B7)</f>
        <v>69072.771000000008</v>
      </c>
      <c r="C8" s="32">
        <f t="shared" si="1"/>
        <v>47055.625000000007</v>
      </c>
      <c r="D8" s="32">
        <f t="shared" si="1"/>
        <v>91387.923999999999</v>
      </c>
      <c r="E8" s="32">
        <f>SUM(E2:E7)</f>
        <v>207516.32</v>
      </c>
      <c r="F8" s="31">
        <f>B8+C8+D8</f>
        <v>207516.32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основные мероприятия</vt:lpstr>
      <vt:lpstr>объем финансирования</vt:lpstr>
      <vt:lpstr>таблица в паспорт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Borz</cp:lastModifiedBy>
  <cp:lastPrinted>2022-10-03T15:47:37Z</cp:lastPrinted>
  <dcterms:created xsi:type="dcterms:W3CDTF">2019-11-06T11:58:30Z</dcterms:created>
  <dcterms:modified xsi:type="dcterms:W3CDTF">2022-10-06T05:22:07Z</dcterms:modified>
</cp:coreProperties>
</file>