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35" windowWidth="19440" windowHeight="7455"/>
  </bookViews>
  <sheets>
    <sheet name="основные мероприятия" sheetId="2" r:id="rId1"/>
  </sheets>
  <definedNames>
    <definedName name="_xlnm._FilterDatabase" localSheetId="0" hidden="1">'основные мероприятия'!$E$6:$L$77</definedName>
  </definedNames>
  <calcPr calcId="145621" refMode="R1C1"/>
</workbook>
</file>

<file path=xl/calcChain.xml><?xml version="1.0" encoding="utf-8"?>
<calcChain xmlns="http://schemas.openxmlformats.org/spreadsheetml/2006/main">
  <c r="I63" i="2" l="1"/>
  <c r="I69" i="2"/>
  <c r="I67" i="2"/>
  <c r="I65" i="2"/>
  <c r="I61" i="2"/>
  <c r="F61" i="2" s="1"/>
  <c r="I59" i="2"/>
  <c r="I11" i="2"/>
  <c r="F74" i="2"/>
  <c r="F73" i="2"/>
  <c r="F72" i="2"/>
  <c r="F71" i="2"/>
  <c r="I70" i="2"/>
  <c r="I62" i="2"/>
  <c r="F62" i="2" s="1"/>
  <c r="I68" i="2"/>
  <c r="I66" i="2"/>
  <c r="F66" i="2" s="1"/>
  <c r="I64" i="2"/>
  <c r="F64" i="2" s="1"/>
  <c r="I60" i="2"/>
  <c r="F60" i="2" s="1"/>
  <c r="I58" i="2"/>
  <c r="F58" i="2" s="1"/>
  <c r="F86" i="2"/>
  <c r="I76" i="2"/>
  <c r="I84" i="2"/>
  <c r="F84" i="2" s="1"/>
  <c r="I85" i="2"/>
  <c r="F85" i="2" s="1"/>
  <c r="F42" i="2"/>
  <c r="F59" i="2"/>
  <c r="F68" i="2"/>
  <c r="F67" i="2"/>
  <c r="F65" i="2"/>
  <c r="F63" i="2"/>
  <c r="I9" i="2" l="1"/>
  <c r="F70" i="2"/>
  <c r="I10" i="2"/>
  <c r="H48" i="2"/>
  <c r="H57" i="2"/>
  <c r="F57" i="2" s="1"/>
  <c r="H10" i="2" l="1"/>
  <c r="L11" i="2"/>
  <c r="L90" i="2" s="1"/>
  <c r="K11" i="2"/>
  <c r="K90" i="2" s="1"/>
  <c r="J11" i="2"/>
  <c r="J90" i="2" s="1"/>
  <c r="I90" i="2"/>
  <c r="H11" i="2"/>
  <c r="H90" i="2" s="1"/>
  <c r="F56" i="2"/>
  <c r="F55" i="2"/>
  <c r="F54" i="2"/>
  <c r="F53" i="2"/>
  <c r="F52" i="2"/>
  <c r="F51" i="2"/>
  <c r="G82" i="2"/>
  <c r="F82" i="2" s="1"/>
  <c r="G80" i="2"/>
  <c r="F80" i="2" s="1"/>
  <c r="L76" i="2"/>
  <c r="H76" i="2"/>
  <c r="F83" i="2"/>
  <c r="F81" i="2"/>
  <c r="F79" i="2"/>
  <c r="F78" i="2"/>
  <c r="F77" i="2"/>
  <c r="L10" i="2" l="1"/>
  <c r="L89" i="2" s="1"/>
  <c r="K10" i="2"/>
  <c r="K89" i="2" s="1"/>
  <c r="J10" i="2"/>
  <c r="J89" i="2" s="1"/>
  <c r="I89" i="2"/>
  <c r="H89" i="2"/>
  <c r="G10" i="2"/>
  <c r="G89" i="2" s="1"/>
  <c r="L9" i="2"/>
  <c r="L88" i="2" s="1"/>
  <c r="K9" i="2"/>
  <c r="K88" i="2" s="1"/>
  <c r="J9" i="2"/>
  <c r="J88" i="2" s="1"/>
  <c r="I88" i="2"/>
  <c r="H9" i="2"/>
  <c r="F50" i="2"/>
  <c r="F49" i="2"/>
  <c r="F48" i="2"/>
  <c r="F47" i="2"/>
  <c r="F46" i="2"/>
  <c r="F45" i="2"/>
  <c r="F44" i="2"/>
  <c r="F43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4" i="2"/>
  <c r="G15" i="2"/>
  <c r="G14" i="2"/>
  <c r="G76" i="2"/>
  <c r="G9" i="2" l="1"/>
  <c r="G88" i="2" s="1"/>
  <c r="L87" i="2"/>
  <c r="H88" i="2"/>
  <c r="H8" i="2"/>
  <c r="I87" i="2"/>
  <c r="K87" i="2"/>
  <c r="J87" i="2"/>
  <c r="F13" i="2"/>
  <c r="F14" i="2"/>
  <c r="F15" i="2"/>
  <c r="F19" i="2"/>
  <c r="F22" i="2"/>
  <c r="F25" i="2"/>
  <c r="F23" i="2"/>
  <c r="G21" i="2"/>
  <c r="F21" i="2" s="1"/>
  <c r="G20" i="2"/>
  <c r="F20" i="2" s="1"/>
  <c r="G18" i="2"/>
  <c r="F18" i="2" s="1"/>
  <c r="G17" i="2"/>
  <c r="F17" i="2" s="1"/>
  <c r="G16" i="2"/>
  <c r="H87" i="2" l="1"/>
  <c r="G11" i="2"/>
  <c r="G90" i="2" s="1"/>
  <c r="F16" i="2"/>
  <c r="F76" i="2"/>
  <c r="F12" i="2"/>
  <c r="G87" i="2" l="1"/>
  <c r="G8" i="2"/>
  <c r="L8" i="2"/>
  <c r="I8" i="2"/>
  <c r="F11" i="2"/>
  <c r="F90" i="2" s="1"/>
  <c r="F9" i="2"/>
  <c r="F10" i="2"/>
  <c r="J8" i="2"/>
  <c r="K8" i="2"/>
  <c r="F8" i="2" l="1"/>
  <c r="F89" i="2"/>
  <c r="F88" i="2"/>
  <c r="F87" i="2" l="1"/>
</calcChain>
</file>

<file path=xl/sharedStrings.xml><?xml version="1.0" encoding="utf-8"?>
<sst xmlns="http://schemas.openxmlformats.org/spreadsheetml/2006/main" count="219" uniqueCount="128">
  <si>
    <t>Наименование    мероприятия</t>
  </si>
  <si>
    <t>Источник финансирования</t>
  </si>
  <si>
    <t>Поддержка коммунального хозяйства</t>
  </si>
  <si>
    <t>местный бюджет</t>
  </si>
  <si>
    <t>Приобретение и установка узлов учета тепловой энергии</t>
  </si>
  <si>
    <t>Строительство тепловой сети к потребителям от котельной по ул. Дохтурова</t>
  </si>
  <si>
    <t>2020-2025</t>
  </si>
  <si>
    <t xml:space="preserve"> 1.1</t>
  </si>
  <si>
    <t>Итого, тыс. руб</t>
  </si>
  <si>
    <t>№ п/п</t>
  </si>
  <si>
    <t xml:space="preserve"> 1.</t>
  </si>
  <si>
    <t>итого:</t>
  </si>
  <si>
    <t>Участники муници-пальной программы</t>
  </si>
  <si>
    <t>Капитальный ремонт участков тепловых сетей (замена ветхих сетей)</t>
  </si>
  <si>
    <t>Сроки реали- зации</t>
  </si>
  <si>
    <t xml:space="preserve"> 1.2</t>
  </si>
  <si>
    <t xml:space="preserve"> 1.3</t>
  </si>
  <si>
    <t xml:space="preserve"> 1.4</t>
  </si>
  <si>
    <t xml:space="preserve"> 1.5</t>
  </si>
  <si>
    <t xml:space="preserve"> 1.6</t>
  </si>
  <si>
    <t xml:space="preserve"> 1.7</t>
  </si>
  <si>
    <t xml:space="preserve"> 1.8</t>
  </si>
  <si>
    <t xml:space="preserve"> 1.9</t>
  </si>
  <si>
    <t xml:space="preserve"> 1.10</t>
  </si>
  <si>
    <t xml:space="preserve"> 1.11</t>
  </si>
  <si>
    <t xml:space="preserve"> 1.12</t>
  </si>
  <si>
    <t xml:space="preserve"> 1.13</t>
  </si>
  <si>
    <t xml:space="preserve"> 1.14</t>
  </si>
  <si>
    <t xml:space="preserve"> 1.15</t>
  </si>
  <si>
    <t xml:space="preserve"> 1.16</t>
  </si>
  <si>
    <t xml:space="preserve"> 1.17</t>
  </si>
  <si>
    <t>Содержание технадзора при  капитальном ремонте тепловых сетей</t>
  </si>
  <si>
    <t>Проверка сметной документации на капитальный ремонт тепловых сетей</t>
  </si>
  <si>
    <t xml:space="preserve">Модернизация котельных: замена морально устаревших и изношенных теплообменых аппаратов на современные энергоэффективные </t>
  </si>
  <si>
    <t>Модернизация котельных: приобретение частотных преобразователей для управления сетевыми насосами</t>
  </si>
  <si>
    <t>Модернизация котельных:  замена морально устаревшего и изношенного насосного оборудования на современные энергоэффективные</t>
  </si>
  <si>
    <t>Модернизация котельных: замена морально устаревшей на современную непрерывного действия установку  химводоподготовки</t>
  </si>
  <si>
    <t>Разработка проектной документации по техническому перевооружению котельных</t>
  </si>
  <si>
    <t>Разработка проектной документации по строительству тепловой сети</t>
  </si>
  <si>
    <t>Всего по муниципальной программе, в т.ч.</t>
  </si>
  <si>
    <t>иные источники</t>
  </si>
  <si>
    <t>1.2.</t>
  </si>
  <si>
    <t>Линия освещения участка от ул.Энтузиастов к переезду</t>
  </si>
  <si>
    <t>ОКС и ТИ, отделы Администрации МО ГП "Город Малоярославец" МУП, Организации</t>
  </si>
  <si>
    <t>1.</t>
  </si>
  <si>
    <t>Мероприятия по энергосбережениюи повышению энергитической эффективности системы электроснабжения</t>
  </si>
  <si>
    <t>областной бюджет</t>
  </si>
  <si>
    <t>Основное мероприятие  "Повышение эффективности функционирования коммунального комплекса"</t>
  </si>
  <si>
    <t>Основное мероприятие  "Проведение мероприятий по электроснабжению"</t>
  </si>
  <si>
    <t>Отделы администрации, УМП "КЭиТС", организации, МУП</t>
  </si>
  <si>
    <t>Капитальный ремонт сети ВЛ-10 кВ фид. №11 и №16 "Водозабор" перевод ВЛ-10 кВ в ВЛИ-10кВ.</t>
  </si>
  <si>
    <t>Замена полностью самортизированных КТП с одним вводом, с ненадежными выносными разъединителями РЛНД-10, питающие скважины городского водозаборана новые КТПН-160 кВа с двумя воздушгыми вводами и трансформаторами ТМГ-160 кВа</t>
  </si>
  <si>
    <t>1.3.</t>
  </si>
  <si>
    <t>Замена ВЛ-10 кВ на ВЛИ-10 кВ от ТП 88 "Новыя Заря" до ТП "% "Магистраль"</t>
  </si>
  <si>
    <t>1.4.</t>
  </si>
  <si>
    <t>Установка ИТКЗ</t>
  </si>
  <si>
    <t>2020-2021</t>
  </si>
  <si>
    <t>1.5.</t>
  </si>
  <si>
    <t>Замена электросчетчиков на электросчетчики с системой АСКУЭ</t>
  </si>
  <si>
    <t>1.6.</t>
  </si>
  <si>
    <t>1.7.</t>
  </si>
  <si>
    <t xml:space="preserve">Установка световых опор по ул.Кирова </t>
  </si>
  <si>
    <t>1.19</t>
  </si>
  <si>
    <t>1.20</t>
  </si>
  <si>
    <t>1.21</t>
  </si>
  <si>
    <t xml:space="preserve">Капитальный ремонтучастка теплосети от ТК-17 к дому по ул.Стадионная №2 </t>
  </si>
  <si>
    <t>Капитальный ремонт участков теплосети к домам ул.Фрунзе №3.5.7.9.11.13.15; ул.Щорса №6,8,9,2а; ул.Крупской №11,14,15; детсад "Ромашка"</t>
  </si>
  <si>
    <t>Техническое перевооружение ОПО Система теплоснабжения г.Малоярославец (11) А09-40210-01.Замена котлов в котельной по ул.Станционная</t>
  </si>
  <si>
    <t>Капитальный ремонт участка теплосети от ввода в ж/д ул.Гагарина №7 и до ж/д ул.Гагарина №5 и до ТК-6</t>
  </si>
  <si>
    <t>Капитальный ремонт участка теплосети от ТК7 ул.Садовая до ж/д ул.Садовая д.11</t>
  </si>
  <si>
    <t>Капитальный ремонт участка теплосети от ТК7 ул.Подольских Курсантов №37 в сторону ж/д ул.Фестивальная д.1,2,3</t>
  </si>
  <si>
    <t>Капитальный ремонт участка тепловой сети от котельной ул.Почтовая (ЦГА) от ТК11-ТК12-ТК-13 ул.Почтовая,ул.Ленина, д.1,3</t>
  </si>
  <si>
    <t>Капитальный ремонт участка теплосети от ТК1 ул.Парижской Коммуны до ТК2 и к ж/домам ул.Парижской Коммуны №34 и ул.Гагарина №9</t>
  </si>
  <si>
    <t>Капитальный ремонт участка тепловой сети от ТК6 ул.Гр.Соколова №42 в сторону ул.К.Маркса</t>
  </si>
  <si>
    <t>1.18</t>
  </si>
  <si>
    <t>Капитальный ремонт участка тепловой сети от ТК9/1 до ТК9, ТК10, ТК10/1, ТК11, ТК11/1 и к жилым домам ул.К.маркса №2 и ул.Ленина №8,4</t>
  </si>
  <si>
    <t>Капитальный ремонт участка теплосети от ТК3 до ТК4 по ул. Московская, д.41 и до ул.Московская д.39</t>
  </si>
  <si>
    <t>Капитальный ремонт участка от ж/дома ул.Московская д.59, ТК7 и к ж/дому ул.О.Колесниковой д.6</t>
  </si>
  <si>
    <t>1.22</t>
  </si>
  <si>
    <t>1.23</t>
  </si>
  <si>
    <t>1.24</t>
  </si>
  <si>
    <t>1.25</t>
  </si>
  <si>
    <t>Капитальный ремонт тепловых камер ТК-1 (от кот.по ул.Почтовая)</t>
  </si>
  <si>
    <t>2021</t>
  </si>
  <si>
    <t>1.26</t>
  </si>
  <si>
    <t>Замена теплотрассы к ДС№2 Рябинка (от кот.по ул. Почтовая) и к Почтовая,6</t>
  </si>
  <si>
    <t>1.27</t>
  </si>
  <si>
    <t>Капитальный ремонт теплосети от ТК-2 до ТК-3 (ЦГА) ул.Почтовая</t>
  </si>
  <si>
    <t>Ремонт ТК-3 (НГЧ) ул.Пролетарская</t>
  </si>
  <si>
    <t>1.28</t>
  </si>
  <si>
    <t>1.29</t>
  </si>
  <si>
    <t>Капитальный ремонт участков теплосети ул.Коммунистическая, 7</t>
  </si>
  <si>
    <t>1.30</t>
  </si>
  <si>
    <t>Капитальный ремонт головного участка теплосети от котельной Маклино</t>
  </si>
  <si>
    <t>1.31</t>
  </si>
  <si>
    <t>областные средства</t>
  </si>
  <si>
    <t>Настенный двухконтурный газовый котел закрытой камерой сгорания MIZUDO M 24Н ( передача безвозмездно)</t>
  </si>
  <si>
    <t>1.32</t>
  </si>
  <si>
    <t>Капитвльный ремонт участка теплосети к дому ул.Строительная №10</t>
  </si>
  <si>
    <t>2022</t>
  </si>
  <si>
    <t>1.33</t>
  </si>
  <si>
    <t>Капитальный ремонт участка теплосети к дому ул.О.Колесниковой №14</t>
  </si>
  <si>
    <t>1.34</t>
  </si>
  <si>
    <t xml:space="preserve">Капитальный ремонт тепловой изоляции участка тепловой сети от котельной по ул. Подольских Курсантов </t>
  </si>
  <si>
    <t>1.35</t>
  </si>
  <si>
    <t>Реконструкция тепловой сети от котельной №4 ул.Дохтурова к котельной №6 ул.Московская</t>
  </si>
  <si>
    <t>1.36</t>
  </si>
  <si>
    <t>Капитальный ремонт участка теплосети от д/сада "Сказка"</t>
  </si>
  <si>
    <t>1.37</t>
  </si>
  <si>
    <t>Атуализация схемы теплоснабжения</t>
  </si>
  <si>
    <t>Капитальный ремонт участка теплосети в районе школы №3   ул.Школьная</t>
  </si>
  <si>
    <t>иные средства</t>
  </si>
  <si>
    <t>1.8</t>
  </si>
  <si>
    <t>Капитальный ремонт сетей энергоснабжения ул.Успенская</t>
  </si>
  <si>
    <t>1.9</t>
  </si>
  <si>
    <t>Капитальный ремонт сетей энергоснабжения и уличного освещения ул.53-й Саратовской дивизии</t>
  </si>
  <si>
    <t>1.10</t>
  </si>
  <si>
    <t>Проверка сметной документации</t>
  </si>
  <si>
    <t>1.38</t>
  </si>
  <si>
    <t>Автоматическая блочно-модульная котельная мощностью 10,5 МВт ул.Московская</t>
  </si>
  <si>
    <t>1.39</t>
  </si>
  <si>
    <t>Автоматическая блочно-модульная котельная мощностью 7,6 МВт ул.Мирная, 25</t>
  </si>
  <si>
    <t>к постановлению администрации</t>
  </si>
  <si>
    <t>муниципального образования городское</t>
  </si>
  <si>
    <t>поселение "Город Малоярославец"</t>
  </si>
  <si>
    <t>местный бюджет (софинансирование)</t>
  </si>
  <si>
    <t>Приложение №1</t>
  </si>
  <si>
    <t>от    20.06.2022                  №588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</si>
</sst>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#,##0.000"/>
  </numFmts>
  <fonts count="4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3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2" fillId="0" borderId="0" xfId="0" applyFont="1" applyFill="1"/>
    <xf numFmtId="14" fontId="2" fillId="0" borderId="0" xfId="0" applyNumberFormat="1" applyFont="1" applyFill="1"/>
    <xf numFmtId="164" fontId="3" fillId="0" borderId="1" xfId="0" applyNumberFormat="1" applyFont="1" applyFill="1" applyBorder="1"/>
    <xf numFmtId="164" fontId="3" fillId="0" borderId="1" xfId="0" applyNumberFormat="1" applyFont="1" applyFill="1" applyBorder="1" applyAlignment="1">
      <alignment horizontal="center" vertical="top"/>
    </xf>
    <xf numFmtId="164" fontId="2" fillId="0" borderId="0" xfId="0" applyNumberFormat="1" applyFont="1" applyFill="1"/>
    <xf numFmtId="0" fontId="2" fillId="0" borderId="0" xfId="0" applyFont="1" applyFill="1" applyBorder="1"/>
    <xf numFmtId="164" fontId="3" fillId="0" borderId="1" xfId="0" applyNumberFormat="1" applyFont="1" applyFill="1" applyBorder="1" applyAlignment="1">
      <alignment horizontal="left" vertical="top" wrapText="1"/>
    </xf>
    <xf numFmtId="4" fontId="2" fillId="0" borderId="0" xfId="0" applyNumberFormat="1" applyFont="1" applyFill="1" applyBorder="1" applyAlignment="1">
      <alignment horizontal="center" vertical="center"/>
    </xf>
    <xf numFmtId="164" fontId="3" fillId="0" borderId="0" xfId="0" applyNumberFormat="1" applyFont="1" applyFill="1" applyBorder="1" applyAlignment="1">
      <alignment horizontal="center" vertical="top"/>
    </xf>
    <xf numFmtId="164" fontId="2" fillId="0" borderId="1" xfId="0" applyNumberFormat="1" applyFont="1" applyFill="1" applyBorder="1" applyAlignment="1">
      <alignment horizontal="left" vertical="top" wrapText="1"/>
    </xf>
    <xf numFmtId="164" fontId="2" fillId="0" borderId="1" xfId="0" applyNumberFormat="1" applyFont="1" applyFill="1" applyBorder="1" applyAlignment="1">
      <alignment horizontal="center" vertical="top"/>
    </xf>
    <xf numFmtId="164" fontId="2" fillId="0" borderId="1" xfId="0" applyNumberFormat="1" applyFont="1" applyFill="1" applyBorder="1" applyAlignment="1">
      <alignment wrapText="1"/>
    </xf>
    <xf numFmtId="1" fontId="2" fillId="0" borderId="1" xfId="0" applyNumberFormat="1" applyFont="1" applyFill="1" applyBorder="1" applyAlignment="1">
      <alignment horizontal="center" vertical="top"/>
    </xf>
    <xf numFmtId="164" fontId="2" fillId="0" borderId="1" xfId="0" applyNumberFormat="1" applyFont="1" applyFill="1" applyBorder="1" applyAlignment="1">
      <alignment vertical="top" wrapText="1"/>
    </xf>
    <xf numFmtId="164" fontId="3" fillId="0" borderId="1" xfId="0" applyNumberFormat="1" applyFont="1" applyFill="1" applyBorder="1" applyAlignment="1">
      <alignment wrapText="1"/>
    </xf>
    <xf numFmtId="165" fontId="3" fillId="0" borderId="1" xfId="0" applyNumberFormat="1" applyFont="1" applyFill="1" applyBorder="1" applyAlignment="1">
      <alignment horizontal="center" vertical="top"/>
    </xf>
    <xf numFmtId="165" fontId="2" fillId="0" borderId="1" xfId="0" applyNumberFormat="1" applyFont="1" applyFill="1" applyBorder="1" applyAlignment="1">
      <alignment horizontal="center" vertical="top"/>
    </xf>
    <xf numFmtId="49" fontId="2" fillId="0" borderId="1" xfId="0" applyNumberFormat="1" applyFont="1" applyFill="1" applyBorder="1" applyAlignment="1">
      <alignment horizontal="center" vertical="top"/>
    </xf>
    <xf numFmtId="165" fontId="2" fillId="0" borderId="0" xfId="0" applyNumberFormat="1" applyFont="1" applyFill="1"/>
    <xf numFmtId="165" fontId="3" fillId="0" borderId="1" xfId="0" applyNumberFormat="1" applyFont="1" applyFill="1" applyBorder="1" applyAlignment="1">
      <alignment horizontal="center" vertical="center"/>
    </xf>
    <xf numFmtId="165" fontId="3" fillId="0" borderId="0" xfId="0" applyNumberFormat="1" applyFont="1" applyFill="1"/>
    <xf numFmtId="0" fontId="3" fillId="0" borderId="0" xfId="0" applyFont="1" applyFill="1"/>
    <xf numFmtId="0" fontId="3" fillId="0" borderId="0" xfId="0" applyFont="1"/>
    <xf numFmtId="4" fontId="2" fillId="0" borderId="0" xfId="0" applyNumberFormat="1" applyFont="1" applyFill="1"/>
    <xf numFmtId="49" fontId="2" fillId="0" borderId="9" xfId="0" applyNumberFormat="1" applyFont="1" applyFill="1" applyBorder="1" applyAlignment="1">
      <alignment horizontal="center" vertical="top"/>
    </xf>
    <xf numFmtId="164" fontId="2" fillId="0" borderId="9" xfId="0" applyNumberFormat="1" applyFont="1" applyFill="1" applyBorder="1" applyAlignment="1">
      <alignment horizontal="left" vertical="top" wrapText="1"/>
    </xf>
    <xf numFmtId="164" fontId="2" fillId="0" borderId="9" xfId="0" applyNumberFormat="1" applyFont="1" applyFill="1" applyBorder="1" applyAlignment="1">
      <alignment horizontal="center" vertical="top"/>
    </xf>
    <xf numFmtId="164" fontId="3" fillId="0" borderId="13" xfId="0" applyNumberFormat="1" applyFont="1" applyFill="1" applyBorder="1" applyAlignment="1">
      <alignment horizontal="right" vertical="center" wrapText="1"/>
    </xf>
    <xf numFmtId="164" fontId="3" fillId="0" borderId="12" xfId="0" applyNumberFormat="1" applyFont="1" applyFill="1" applyBorder="1" applyAlignment="1">
      <alignment horizontal="center" vertical="top"/>
    </xf>
    <xf numFmtId="164" fontId="3" fillId="0" borderId="13" xfId="0" applyNumberFormat="1" applyFont="1" applyFill="1" applyBorder="1" applyAlignment="1">
      <alignment horizontal="right" vertical="center"/>
    </xf>
    <xf numFmtId="164" fontId="3" fillId="0" borderId="14" xfId="0" applyNumberFormat="1" applyFont="1" applyFill="1" applyBorder="1" applyAlignment="1">
      <alignment horizontal="right" vertical="center"/>
    </xf>
    <xf numFmtId="164" fontId="3" fillId="0" borderId="15" xfId="0" applyNumberFormat="1" applyFont="1" applyFill="1" applyBorder="1" applyAlignment="1">
      <alignment horizontal="right" vertical="center"/>
    </xf>
    <xf numFmtId="164" fontId="3" fillId="0" borderId="13" xfId="0" applyNumberFormat="1" applyFont="1" applyFill="1" applyBorder="1" applyAlignment="1">
      <alignment horizontal="right" vertical="center" wrapText="1"/>
    </xf>
    <xf numFmtId="164" fontId="3" fillId="0" borderId="14" xfId="0" applyNumberFormat="1" applyFont="1" applyFill="1" applyBorder="1" applyAlignment="1">
      <alignment horizontal="right" vertical="center" wrapText="1"/>
    </xf>
    <xf numFmtId="164" fontId="3" fillId="0" borderId="15" xfId="0" applyNumberFormat="1" applyFont="1" applyFill="1" applyBorder="1" applyAlignment="1">
      <alignment horizontal="right" vertical="center" wrapText="1"/>
    </xf>
    <xf numFmtId="49" fontId="2" fillId="0" borderId="8" xfId="0" applyNumberFormat="1" applyFont="1" applyFill="1" applyBorder="1" applyAlignment="1">
      <alignment horizontal="center" vertical="top"/>
    </xf>
    <xf numFmtId="49" fontId="2" fillId="0" borderId="12" xfId="0" applyNumberFormat="1" applyFont="1" applyFill="1" applyBorder="1" applyAlignment="1">
      <alignment horizontal="center" vertical="top"/>
    </xf>
    <xf numFmtId="49" fontId="2" fillId="0" borderId="9" xfId="0" applyNumberFormat="1" applyFont="1" applyFill="1" applyBorder="1" applyAlignment="1">
      <alignment horizontal="center" vertical="top"/>
    </xf>
    <xf numFmtId="164" fontId="2" fillId="0" borderId="8" xfId="0" applyNumberFormat="1" applyFont="1" applyFill="1" applyBorder="1" applyAlignment="1">
      <alignment horizontal="left" vertical="top" wrapText="1"/>
    </xf>
    <xf numFmtId="164" fontId="2" fillId="0" borderId="12" xfId="0" applyNumberFormat="1" applyFont="1" applyFill="1" applyBorder="1" applyAlignment="1">
      <alignment horizontal="left" vertical="top" wrapText="1"/>
    </xf>
    <xf numFmtId="164" fontId="2" fillId="0" borderId="9" xfId="0" applyNumberFormat="1" applyFont="1" applyFill="1" applyBorder="1" applyAlignment="1">
      <alignment horizontal="left" vertical="top" wrapText="1"/>
    </xf>
    <xf numFmtId="164" fontId="2" fillId="0" borderId="8" xfId="0" applyNumberFormat="1" applyFont="1" applyFill="1" applyBorder="1" applyAlignment="1">
      <alignment horizontal="center" vertical="center" wrapText="1"/>
    </xf>
    <xf numFmtId="164" fontId="2" fillId="0" borderId="12" xfId="0" applyNumberFormat="1" applyFont="1" applyFill="1" applyBorder="1" applyAlignment="1">
      <alignment horizontal="center" vertical="center" wrapText="1"/>
    </xf>
    <xf numFmtId="164" fontId="2" fillId="0" borderId="9" xfId="0" applyNumberFormat="1" applyFont="1" applyFill="1" applyBorder="1" applyAlignment="1">
      <alignment horizontal="center" vertical="center" wrapText="1"/>
    </xf>
    <xf numFmtId="1" fontId="2" fillId="0" borderId="8" xfId="0" applyNumberFormat="1" applyFont="1" applyFill="1" applyBorder="1" applyAlignment="1">
      <alignment horizontal="center" vertical="top"/>
    </xf>
    <xf numFmtId="1" fontId="2" fillId="0" borderId="9" xfId="0" applyNumberFormat="1" applyFont="1" applyFill="1" applyBorder="1" applyAlignment="1">
      <alignment horizontal="center" vertical="top"/>
    </xf>
    <xf numFmtId="0" fontId="3" fillId="0" borderId="13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164" fontId="3" fillId="0" borderId="2" xfId="0" applyNumberFormat="1" applyFont="1" applyFill="1" applyBorder="1" applyAlignment="1">
      <alignment horizontal="left" vertical="top" wrapText="1"/>
    </xf>
    <xf numFmtId="164" fontId="3" fillId="0" borderId="10" xfId="0" applyNumberFormat="1" applyFont="1" applyFill="1" applyBorder="1" applyAlignment="1">
      <alignment horizontal="left" vertical="top" wrapText="1"/>
    </xf>
    <xf numFmtId="164" fontId="3" fillId="0" borderId="3" xfId="0" applyNumberFormat="1" applyFont="1" applyFill="1" applyBorder="1" applyAlignment="1">
      <alignment horizontal="left" vertical="top" wrapText="1"/>
    </xf>
    <xf numFmtId="164" fontId="3" fillId="0" borderId="4" xfId="0" applyNumberFormat="1" applyFont="1" applyFill="1" applyBorder="1" applyAlignment="1">
      <alignment horizontal="left" vertical="top" wrapText="1"/>
    </xf>
    <xf numFmtId="164" fontId="3" fillId="0" borderId="0" xfId="0" applyNumberFormat="1" applyFont="1" applyFill="1" applyBorder="1" applyAlignment="1">
      <alignment horizontal="left" vertical="top" wrapText="1"/>
    </xf>
    <xf numFmtId="164" fontId="3" fillId="0" borderId="5" xfId="0" applyNumberFormat="1" applyFont="1" applyFill="1" applyBorder="1" applyAlignment="1">
      <alignment horizontal="left" vertical="top" wrapText="1"/>
    </xf>
    <xf numFmtId="164" fontId="3" fillId="0" borderId="6" xfId="0" applyNumberFormat="1" applyFont="1" applyFill="1" applyBorder="1" applyAlignment="1">
      <alignment horizontal="left" vertical="top" wrapText="1"/>
    </xf>
    <xf numFmtId="164" fontId="3" fillId="0" borderId="11" xfId="0" applyNumberFormat="1" applyFont="1" applyFill="1" applyBorder="1" applyAlignment="1">
      <alignment horizontal="left" vertical="top" wrapText="1"/>
    </xf>
    <xf numFmtId="164" fontId="3" fillId="0" borderId="7" xfId="0" applyNumberFormat="1" applyFont="1" applyFill="1" applyBorder="1" applyAlignment="1">
      <alignment horizontal="left" vertical="top" wrapText="1"/>
    </xf>
    <xf numFmtId="164" fontId="3" fillId="0" borderId="8" xfId="0" applyNumberFormat="1" applyFont="1" applyFill="1" applyBorder="1" applyAlignment="1">
      <alignment horizontal="center" vertical="top"/>
    </xf>
    <xf numFmtId="164" fontId="3" fillId="0" borderId="12" xfId="0" applyNumberFormat="1" applyFont="1" applyFill="1" applyBorder="1" applyAlignment="1">
      <alignment horizontal="center" vertical="top"/>
    </xf>
    <xf numFmtId="164" fontId="3" fillId="0" borderId="9" xfId="0" applyNumberFormat="1" applyFont="1" applyFill="1" applyBorder="1" applyAlignment="1">
      <alignment horizontal="center" vertical="top"/>
    </xf>
    <xf numFmtId="164" fontId="2" fillId="0" borderId="8" xfId="0" applyNumberFormat="1" applyFont="1" applyFill="1" applyBorder="1" applyAlignment="1">
      <alignment horizontal="center" vertical="top"/>
    </xf>
    <xf numFmtId="164" fontId="2" fillId="0" borderId="9" xfId="0" applyNumberFormat="1" applyFont="1" applyFill="1" applyBorder="1" applyAlignment="1">
      <alignment horizontal="center" vertical="top"/>
    </xf>
    <xf numFmtId="164" fontId="3" fillId="0" borderId="1" xfId="0" applyNumberFormat="1" applyFont="1" applyFill="1" applyBorder="1" applyAlignment="1">
      <alignment horizontal="center" vertical="center" wrapText="1"/>
    </xf>
    <xf numFmtId="1" fontId="2" fillId="0" borderId="12" xfId="0" applyNumberFormat="1" applyFont="1" applyFill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2" fillId="0" borderId="11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94"/>
  <sheetViews>
    <sheetView tabSelected="1" zoomScale="90" zoomScaleNormal="90" workbookViewId="0">
      <pane ySplit="6" topLeftCell="A63" activePane="bottomLeft" state="frozenSplit"/>
      <selection pane="bottomLeft" activeCell="E5" sqref="E5:I5"/>
    </sheetView>
  </sheetViews>
  <sheetFormatPr defaultRowHeight="15" x14ac:dyDescent="0.25"/>
  <cols>
    <col min="1" max="1" width="5.5703125" customWidth="1"/>
    <col min="2" max="2" width="38.42578125" customWidth="1"/>
    <col min="3" max="3" width="8.7109375" hidden="1" customWidth="1"/>
    <col min="4" max="4" width="14.28515625" hidden="1" customWidth="1"/>
    <col min="5" max="5" width="21.28515625" customWidth="1"/>
    <col min="6" max="6" width="14.42578125" customWidth="1"/>
    <col min="7" max="7" width="11" hidden="1" customWidth="1"/>
    <col min="8" max="8" width="10.85546875" hidden="1" customWidth="1"/>
    <col min="9" max="9" width="14.28515625" customWidth="1"/>
    <col min="10" max="10" width="11.5703125" hidden="1" customWidth="1"/>
    <col min="11" max="11" width="11.7109375" hidden="1" customWidth="1"/>
    <col min="12" max="12" width="10.140625" hidden="1" customWidth="1"/>
    <col min="13" max="13" width="14.85546875" customWidth="1"/>
    <col min="14" max="14" width="11.5703125" customWidth="1"/>
  </cols>
  <sheetData>
    <row r="1" spans="1:17" ht="16.5" x14ac:dyDescent="0.25">
      <c r="A1" s="2"/>
      <c r="B1" s="2"/>
      <c r="C1" s="2"/>
      <c r="D1" s="2"/>
      <c r="E1" s="70" t="s">
        <v>126</v>
      </c>
      <c r="F1" s="70"/>
      <c r="G1" s="70"/>
      <c r="H1" s="70"/>
      <c r="I1" s="70"/>
      <c r="J1" s="2"/>
      <c r="K1" s="2"/>
      <c r="L1" s="2"/>
      <c r="M1" s="2"/>
      <c r="N1" s="2"/>
      <c r="O1" s="2"/>
      <c r="P1" s="2"/>
      <c r="Q1" s="2"/>
    </row>
    <row r="2" spans="1:17" ht="16.5" x14ac:dyDescent="0.25">
      <c r="A2" s="2"/>
      <c r="B2" s="2"/>
      <c r="C2" s="2"/>
      <c r="D2" s="2"/>
      <c r="E2" s="70" t="s">
        <v>122</v>
      </c>
      <c r="F2" s="70"/>
      <c r="G2" s="70"/>
      <c r="H2" s="70"/>
      <c r="I2" s="70"/>
      <c r="J2" s="2"/>
      <c r="K2" s="2"/>
      <c r="L2" s="2"/>
      <c r="M2" s="2"/>
      <c r="N2" s="2"/>
      <c r="O2" s="2"/>
      <c r="P2" s="2"/>
      <c r="Q2" s="2"/>
    </row>
    <row r="3" spans="1:17" ht="16.5" x14ac:dyDescent="0.25">
      <c r="A3" s="2"/>
      <c r="B3" s="2"/>
      <c r="C3" s="2"/>
      <c r="D3" s="2"/>
      <c r="E3" s="70" t="s">
        <v>123</v>
      </c>
      <c r="F3" s="70"/>
      <c r="G3" s="70"/>
      <c r="H3" s="70"/>
      <c r="I3" s="70"/>
      <c r="J3" s="2"/>
      <c r="K3" s="2"/>
      <c r="L3" s="2"/>
      <c r="M3" s="2"/>
      <c r="N3" s="2"/>
      <c r="O3" s="2"/>
      <c r="P3" s="2"/>
      <c r="Q3" s="2"/>
    </row>
    <row r="4" spans="1:17" ht="16.5" x14ac:dyDescent="0.25">
      <c r="A4" s="2"/>
      <c r="B4" s="2"/>
      <c r="C4" s="2"/>
      <c r="D4" s="2"/>
      <c r="E4" s="70" t="s">
        <v>124</v>
      </c>
      <c r="F4" s="70"/>
      <c r="G4" s="70"/>
      <c r="H4" s="70"/>
      <c r="I4" s="70"/>
      <c r="J4" s="2"/>
      <c r="K4" s="2"/>
      <c r="L4" s="2"/>
      <c r="M4" s="2"/>
      <c r="N4" s="2"/>
      <c r="O4" s="2"/>
      <c r="P4" s="2"/>
      <c r="Q4" s="2"/>
    </row>
    <row r="5" spans="1:17" ht="16.5" x14ac:dyDescent="0.25">
      <c r="A5" s="2"/>
      <c r="B5" s="2"/>
      <c r="C5" s="2"/>
      <c r="D5" s="2"/>
      <c r="E5" s="71" t="s">
        <v>127</v>
      </c>
      <c r="F5" s="71"/>
      <c r="G5" s="71"/>
      <c r="H5" s="71"/>
      <c r="I5" s="71"/>
      <c r="J5" s="2"/>
      <c r="K5" s="2"/>
      <c r="L5" s="2"/>
      <c r="M5" s="2"/>
      <c r="N5" s="2"/>
      <c r="O5" s="2"/>
      <c r="P5" s="2"/>
      <c r="Q5" s="2"/>
    </row>
    <row r="6" spans="1:17" ht="49.5" customHeight="1" x14ac:dyDescent="0.25">
      <c r="A6" s="3" t="s">
        <v>9</v>
      </c>
      <c r="B6" s="3" t="s">
        <v>0</v>
      </c>
      <c r="C6" s="3" t="s">
        <v>14</v>
      </c>
      <c r="D6" s="3" t="s">
        <v>12</v>
      </c>
      <c r="E6" s="3" t="s">
        <v>1</v>
      </c>
      <c r="F6" s="3" t="s">
        <v>8</v>
      </c>
      <c r="G6" s="4">
        <v>2020</v>
      </c>
      <c r="H6" s="4">
        <v>2021</v>
      </c>
      <c r="I6" s="4">
        <v>2022</v>
      </c>
      <c r="J6" s="4">
        <v>2023</v>
      </c>
      <c r="K6" s="4">
        <v>2024</v>
      </c>
      <c r="L6" s="4">
        <v>2025</v>
      </c>
      <c r="M6" s="5"/>
      <c r="N6" s="6"/>
      <c r="O6" s="5"/>
      <c r="P6" s="2"/>
      <c r="Q6" s="2"/>
    </row>
    <row r="7" spans="1:17" ht="16.5" hidden="1" x14ac:dyDescent="0.25">
      <c r="A7" s="51" t="s">
        <v>47</v>
      </c>
      <c r="B7" s="52"/>
      <c r="C7" s="52"/>
      <c r="D7" s="52"/>
      <c r="E7" s="52"/>
      <c r="F7" s="52"/>
      <c r="G7" s="52"/>
      <c r="H7" s="52"/>
      <c r="I7" s="52"/>
      <c r="J7" s="52"/>
      <c r="K7" s="52"/>
      <c r="L7" s="53"/>
      <c r="M7" s="5"/>
      <c r="N7" s="5"/>
      <c r="O7" s="5"/>
      <c r="P7" s="2"/>
      <c r="Q7" s="2"/>
    </row>
    <row r="8" spans="1:17" ht="23.25" customHeight="1" x14ac:dyDescent="0.25">
      <c r="A8" s="63" t="s">
        <v>10</v>
      </c>
      <c r="B8" s="54" t="s">
        <v>2</v>
      </c>
      <c r="C8" s="55"/>
      <c r="D8" s="56"/>
      <c r="E8" s="7" t="s">
        <v>11</v>
      </c>
      <c r="F8" s="8">
        <f>SUM(G8:L8)</f>
        <v>192213.57399999999</v>
      </c>
      <c r="G8" s="8">
        <f>G10+G9+G11</f>
        <v>24840.885999999999</v>
      </c>
      <c r="H8" s="8">
        <f>H9+H10+H11</f>
        <v>12535.96</v>
      </c>
      <c r="I8" s="8">
        <f t="shared" ref="I8:L8" si="0">I10+I9+I11</f>
        <v>120502.792</v>
      </c>
      <c r="J8" s="8">
        <f t="shared" si="0"/>
        <v>15206.968000000001</v>
      </c>
      <c r="K8" s="8">
        <f t="shared" si="0"/>
        <v>15206.968000000001</v>
      </c>
      <c r="L8" s="8">
        <f t="shared" si="0"/>
        <v>3920</v>
      </c>
      <c r="M8" s="9"/>
      <c r="N8" s="10"/>
      <c r="O8" s="9"/>
      <c r="P8" s="2"/>
      <c r="Q8" s="2"/>
    </row>
    <row r="9" spans="1:17" ht="21" customHeight="1" x14ac:dyDescent="0.25">
      <c r="A9" s="64"/>
      <c r="B9" s="57"/>
      <c r="C9" s="58"/>
      <c r="D9" s="59"/>
      <c r="E9" s="11" t="s">
        <v>3</v>
      </c>
      <c r="F9" s="8">
        <f>SUM(G9:L9)</f>
        <v>10055.259</v>
      </c>
      <c r="G9" s="8">
        <f>G12+G14+G15+G25+G27+G29+G31+G33+G35+G37+G39+G41+G45+G47+G49+G50</f>
        <v>1500</v>
      </c>
      <c r="H9" s="8">
        <f>H12+H14+H15+H25+H27+H29+H31+H33+H35+H37+H39+H41+H45+H47+H49+H50</f>
        <v>1367.1680000000001</v>
      </c>
      <c r="I9" s="8">
        <f>I12+I14+I15+I25+I27+I29+I33+I35+I37+I39+I41+I42+I45+I47+I49+I50+I59+I61+I63+I65+I67+I69+I71+I73</f>
        <v>1656.6970000000001</v>
      </c>
      <c r="J9" s="8">
        <f>J12+J14+J15+J25+J27+J29+J31+J33+J35+J37+J39+J41+J45+J47+J49+J50</f>
        <v>1520.6969999999999</v>
      </c>
      <c r="K9" s="8">
        <f>K12+K14+K15+K25+K27+K29+K31+K33+K35+K37+K39+K41+K45+K47+K49+K50</f>
        <v>1520.6969999999999</v>
      </c>
      <c r="L9" s="8">
        <f>L12+L14+L15+L25+L27+L29+L31+L33+L35+L37+L39+L41+L45+L47+L49+L50</f>
        <v>2490</v>
      </c>
      <c r="M9" s="9"/>
      <c r="N9" s="12"/>
      <c r="O9" s="5"/>
      <c r="P9" s="2"/>
      <c r="Q9" s="2"/>
    </row>
    <row r="10" spans="1:17" ht="36.75" customHeight="1" x14ac:dyDescent="0.25">
      <c r="A10" s="64"/>
      <c r="B10" s="57"/>
      <c r="C10" s="58"/>
      <c r="D10" s="59"/>
      <c r="E10" s="11" t="s">
        <v>46</v>
      </c>
      <c r="F10" s="8">
        <f>SUM(G10:L10)</f>
        <v>47055.625000000007</v>
      </c>
      <c r="G10" s="13">
        <f>G13+G24+G26+G28+G30+G32+G34+G36+G38+G40+G44+G46+G48</f>
        <v>12304.512000000001</v>
      </c>
      <c r="H10" s="13">
        <f>H13+H24+H26+H28+H30+H32+H34+H36+H38+H40+H44+H46+H48+H57</f>
        <v>7050.9919999999993</v>
      </c>
      <c r="I10" s="13">
        <f>I58+I60+I62+I64+I66+I68</f>
        <v>327.57900000000001</v>
      </c>
      <c r="J10" s="13">
        <f>J13+J24+J26+J28+J30+J32+J34+J36+J38+J40+J44+J46+J48</f>
        <v>13686.271000000001</v>
      </c>
      <c r="K10" s="13">
        <f>K13+K24+K26+K28+K30+K32+K34+K36+K38+K40+K44+K46+K48</f>
        <v>13686.271000000001</v>
      </c>
      <c r="L10" s="13">
        <f>L13+L24+L26+L28+L30+L32+L34+L36+L38+L40+L44+L46+L48</f>
        <v>0</v>
      </c>
      <c r="M10" s="9"/>
      <c r="N10" s="10"/>
      <c r="O10" s="5"/>
      <c r="P10" s="2"/>
      <c r="Q10" s="2"/>
    </row>
    <row r="11" spans="1:17" ht="24" customHeight="1" x14ac:dyDescent="0.25">
      <c r="A11" s="65"/>
      <c r="B11" s="60"/>
      <c r="C11" s="61"/>
      <c r="D11" s="62"/>
      <c r="E11" s="11" t="s">
        <v>40</v>
      </c>
      <c r="F11" s="8">
        <f>SUM(G11:L11)</f>
        <v>135102.69</v>
      </c>
      <c r="G11" s="8">
        <f t="shared" ref="G11:L11" si="1">G16+G17+G18+G19+G20+G21+G22+G23+G43+G51+G52+G53+G54+G55+G56</f>
        <v>11036.374</v>
      </c>
      <c r="H11" s="8">
        <f t="shared" si="1"/>
        <v>4117.8</v>
      </c>
      <c r="I11" s="8">
        <f>I72+I74</f>
        <v>118518.516</v>
      </c>
      <c r="J11" s="8">
        <f t="shared" si="1"/>
        <v>0</v>
      </c>
      <c r="K11" s="8">
        <f t="shared" si="1"/>
        <v>0</v>
      </c>
      <c r="L11" s="8">
        <f t="shared" si="1"/>
        <v>1430</v>
      </c>
      <c r="M11" s="9"/>
      <c r="N11" s="5"/>
      <c r="O11" s="5"/>
      <c r="P11" s="2"/>
      <c r="Q11" s="2"/>
    </row>
    <row r="12" spans="1:17" ht="26.25" hidden="1" customHeight="1" x14ac:dyDescent="0.25">
      <c r="A12" s="66" t="s">
        <v>7</v>
      </c>
      <c r="B12" s="43" t="s">
        <v>13</v>
      </c>
      <c r="C12" s="66" t="s">
        <v>6</v>
      </c>
      <c r="D12" s="46" t="s">
        <v>43</v>
      </c>
      <c r="E12" s="14" t="s">
        <v>3</v>
      </c>
      <c r="F12" s="8">
        <f>SUM(G12:L12)</f>
        <v>5856.8559999999998</v>
      </c>
      <c r="G12" s="15">
        <v>158.68299999999999</v>
      </c>
      <c r="H12" s="15">
        <v>416.779</v>
      </c>
      <c r="I12" s="15">
        <v>0</v>
      </c>
      <c r="J12" s="15">
        <v>1520.6969999999999</v>
      </c>
      <c r="K12" s="15">
        <v>1520.6969999999999</v>
      </c>
      <c r="L12" s="15">
        <v>2240</v>
      </c>
      <c r="M12" s="5"/>
      <c r="N12" s="5"/>
      <c r="O12" s="5"/>
      <c r="P12" s="2"/>
      <c r="Q12" s="2"/>
    </row>
    <row r="13" spans="1:17" ht="16.5" hidden="1" x14ac:dyDescent="0.25">
      <c r="A13" s="67"/>
      <c r="B13" s="45"/>
      <c r="C13" s="67"/>
      <c r="D13" s="47"/>
      <c r="E13" s="14" t="s">
        <v>46</v>
      </c>
      <c r="F13" s="8">
        <f t="shared" ref="F13:F57" si="2">SUM(G13:L13)</f>
        <v>27605.200000000001</v>
      </c>
      <c r="G13" s="15">
        <v>232.65799999999999</v>
      </c>
      <c r="H13" s="15">
        <v>0</v>
      </c>
      <c r="I13" s="15">
        <v>0</v>
      </c>
      <c r="J13" s="15">
        <v>13686.271000000001</v>
      </c>
      <c r="K13" s="15">
        <v>13686.271000000001</v>
      </c>
      <c r="L13" s="15">
        <v>0</v>
      </c>
      <c r="M13" s="5"/>
      <c r="N13" s="5"/>
      <c r="O13" s="5"/>
      <c r="P13" s="2"/>
      <c r="Q13" s="2"/>
    </row>
    <row r="14" spans="1:17" ht="49.5" hidden="1" x14ac:dyDescent="0.25">
      <c r="A14" s="31" t="s">
        <v>15</v>
      </c>
      <c r="B14" s="30" t="s">
        <v>31</v>
      </c>
      <c r="C14" s="31" t="s">
        <v>6</v>
      </c>
      <c r="D14" s="47"/>
      <c r="E14" s="14" t="s">
        <v>3</v>
      </c>
      <c r="F14" s="8">
        <f t="shared" si="2"/>
        <v>200</v>
      </c>
      <c r="G14" s="15">
        <f>200-200</f>
        <v>0</v>
      </c>
      <c r="H14" s="15">
        <v>0</v>
      </c>
      <c r="I14" s="15">
        <v>0</v>
      </c>
      <c r="J14" s="15">
        <v>0</v>
      </c>
      <c r="K14" s="15">
        <v>0</v>
      </c>
      <c r="L14" s="15">
        <v>200</v>
      </c>
      <c r="M14" s="5"/>
      <c r="N14" s="5"/>
      <c r="O14" s="5"/>
      <c r="P14" s="2"/>
      <c r="Q14" s="2"/>
    </row>
    <row r="15" spans="1:17" ht="49.5" hidden="1" x14ac:dyDescent="0.25">
      <c r="A15" s="31" t="s">
        <v>16</v>
      </c>
      <c r="B15" s="30" t="s">
        <v>32</v>
      </c>
      <c r="C15" s="31" t="s">
        <v>6</v>
      </c>
      <c r="D15" s="47"/>
      <c r="E15" s="14" t="s">
        <v>3</v>
      </c>
      <c r="F15" s="8">
        <f t="shared" si="2"/>
        <v>50</v>
      </c>
      <c r="G15" s="15">
        <f>50-50</f>
        <v>0</v>
      </c>
      <c r="H15" s="15">
        <v>0</v>
      </c>
      <c r="I15" s="15">
        <v>0</v>
      </c>
      <c r="J15" s="15">
        <v>0</v>
      </c>
      <c r="K15" s="15">
        <v>0</v>
      </c>
      <c r="L15" s="15">
        <v>50</v>
      </c>
      <c r="M15" s="5"/>
      <c r="N15" s="5"/>
      <c r="O15" s="5"/>
      <c r="P15" s="2"/>
      <c r="Q15" s="2"/>
    </row>
    <row r="16" spans="1:17" ht="82.5" hidden="1" x14ac:dyDescent="0.25">
      <c r="A16" s="31" t="s">
        <v>17</v>
      </c>
      <c r="B16" s="16" t="s">
        <v>33</v>
      </c>
      <c r="C16" s="15" t="s">
        <v>6</v>
      </c>
      <c r="D16" s="47"/>
      <c r="E16" s="14" t="s">
        <v>40</v>
      </c>
      <c r="F16" s="8">
        <f t="shared" si="2"/>
        <v>5856.3770000000004</v>
      </c>
      <c r="G16" s="15">
        <f>1335.44+885.44+2755.497</f>
        <v>4976.3770000000004</v>
      </c>
      <c r="H16" s="15">
        <v>0</v>
      </c>
      <c r="I16" s="15">
        <v>0</v>
      </c>
      <c r="J16" s="15">
        <v>0</v>
      </c>
      <c r="K16" s="15">
        <v>0</v>
      </c>
      <c r="L16" s="15">
        <v>880</v>
      </c>
      <c r="M16" s="5"/>
      <c r="N16" s="5"/>
      <c r="O16" s="5"/>
      <c r="P16" s="2"/>
      <c r="Q16" s="2"/>
    </row>
    <row r="17" spans="1:17" ht="53.25" hidden="1" customHeight="1" x14ac:dyDescent="0.25">
      <c r="A17" s="31" t="s">
        <v>18</v>
      </c>
      <c r="B17" s="16" t="s">
        <v>34</v>
      </c>
      <c r="C17" s="15" t="s">
        <v>6</v>
      </c>
      <c r="D17" s="47"/>
      <c r="E17" s="14" t="s">
        <v>40</v>
      </c>
      <c r="F17" s="8">
        <f t="shared" si="2"/>
        <v>1528.3</v>
      </c>
      <c r="G17" s="15">
        <f>332.7+94.6+524.4+94.6+187.4+94.6</f>
        <v>1328.3</v>
      </c>
      <c r="H17" s="15">
        <v>0</v>
      </c>
      <c r="I17" s="15">
        <v>0</v>
      </c>
      <c r="J17" s="15">
        <v>0</v>
      </c>
      <c r="K17" s="15">
        <v>0</v>
      </c>
      <c r="L17" s="15">
        <v>200</v>
      </c>
      <c r="M17" s="5"/>
      <c r="N17" s="5"/>
      <c r="O17" s="5"/>
      <c r="P17" s="2"/>
      <c r="Q17" s="2"/>
    </row>
    <row r="18" spans="1:17" ht="82.5" hidden="1" x14ac:dyDescent="0.25">
      <c r="A18" s="31" t="s">
        <v>19</v>
      </c>
      <c r="B18" s="16" t="s">
        <v>35</v>
      </c>
      <c r="C18" s="15" t="s">
        <v>6</v>
      </c>
      <c r="D18" s="47"/>
      <c r="E18" s="14" t="s">
        <v>40</v>
      </c>
      <c r="F18" s="8">
        <f t="shared" si="2"/>
        <v>1727.3910000000001</v>
      </c>
      <c r="G18" s="15">
        <f>180.781+130.707+296.617+419.286</f>
        <v>1027.3910000000001</v>
      </c>
      <c r="H18" s="15">
        <v>500</v>
      </c>
      <c r="I18" s="15">
        <v>0</v>
      </c>
      <c r="J18" s="15">
        <v>0</v>
      </c>
      <c r="K18" s="15">
        <v>0</v>
      </c>
      <c r="L18" s="15">
        <v>200</v>
      </c>
      <c r="M18" s="5"/>
      <c r="N18" s="5"/>
      <c r="O18" s="5"/>
      <c r="P18" s="2"/>
      <c r="Q18" s="2"/>
    </row>
    <row r="19" spans="1:17" ht="33" hidden="1" x14ac:dyDescent="0.25">
      <c r="A19" s="31" t="s">
        <v>20</v>
      </c>
      <c r="B19" s="16" t="s">
        <v>4</v>
      </c>
      <c r="C19" s="15" t="s">
        <v>6</v>
      </c>
      <c r="D19" s="47"/>
      <c r="E19" s="14" t="s">
        <v>40</v>
      </c>
      <c r="F19" s="8">
        <f t="shared" si="2"/>
        <v>760</v>
      </c>
      <c r="G19" s="15">
        <v>460</v>
      </c>
      <c r="H19" s="15">
        <v>150</v>
      </c>
      <c r="I19" s="15">
        <v>0</v>
      </c>
      <c r="J19" s="15">
        <v>0</v>
      </c>
      <c r="K19" s="15">
        <v>0</v>
      </c>
      <c r="L19" s="15">
        <v>150</v>
      </c>
      <c r="M19" s="5"/>
      <c r="N19" s="5"/>
      <c r="O19" s="5"/>
      <c r="P19" s="2"/>
      <c r="Q19" s="2"/>
    </row>
    <row r="20" spans="1:17" ht="82.5" hidden="1" x14ac:dyDescent="0.25">
      <c r="A20" s="31" t="s">
        <v>21</v>
      </c>
      <c r="B20" s="16" t="s">
        <v>36</v>
      </c>
      <c r="C20" s="17" t="s">
        <v>56</v>
      </c>
      <c r="D20" s="47"/>
      <c r="E20" s="14" t="s">
        <v>40</v>
      </c>
      <c r="F20" s="8">
        <f t="shared" si="2"/>
        <v>399.30599999999998</v>
      </c>
      <c r="G20" s="15">
        <f>119.306+160</f>
        <v>279.30599999999998</v>
      </c>
      <c r="H20" s="15">
        <v>120</v>
      </c>
      <c r="I20" s="15">
        <v>0</v>
      </c>
      <c r="J20" s="15">
        <v>0</v>
      </c>
      <c r="K20" s="15">
        <v>0</v>
      </c>
      <c r="L20" s="15">
        <v>0</v>
      </c>
      <c r="M20" s="5"/>
      <c r="N20" s="5"/>
      <c r="O20" s="5"/>
      <c r="P20" s="2"/>
      <c r="Q20" s="2"/>
    </row>
    <row r="21" spans="1:17" ht="39.75" hidden="1" customHeight="1" x14ac:dyDescent="0.25">
      <c r="A21" s="31" t="s">
        <v>22</v>
      </c>
      <c r="B21" s="18" t="s">
        <v>37</v>
      </c>
      <c r="C21" s="17">
        <v>2020</v>
      </c>
      <c r="D21" s="47"/>
      <c r="E21" s="14" t="s">
        <v>40</v>
      </c>
      <c r="F21" s="8">
        <f t="shared" si="2"/>
        <v>2800</v>
      </c>
      <c r="G21" s="15">
        <f>600+800+800+600</f>
        <v>2800</v>
      </c>
      <c r="H21" s="15">
        <v>0</v>
      </c>
      <c r="I21" s="15">
        <v>0</v>
      </c>
      <c r="J21" s="15">
        <v>0</v>
      </c>
      <c r="K21" s="15">
        <v>0</v>
      </c>
      <c r="L21" s="15">
        <v>0</v>
      </c>
      <c r="M21" s="5"/>
      <c r="N21" s="5"/>
      <c r="O21" s="5"/>
      <c r="P21" s="2"/>
      <c r="Q21" s="2"/>
    </row>
    <row r="22" spans="1:17" ht="49.5" hidden="1" x14ac:dyDescent="0.25">
      <c r="A22" s="31" t="s">
        <v>23</v>
      </c>
      <c r="B22" s="16" t="s">
        <v>38</v>
      </c>
      <c r="C22" s="17" t="s">
        <v>56</v>
      </c>
      <c r="D22" s="47"/>
      <c r="E22" s="14" t="s">
        <v>40</v>
      </c>
      <c r="F22" s="8">
        <f t="shared" si="2"/>
        <v>730</v>
      </c>
      <c r="G22" s="15">
        <v>130</v>
      </c>
      <c r="H22" s="15">
        <v>600</v>
      </c>
      <c r="I22" s="15">
        <v>0</v>
      </c>
      <c r="J22" s="15">
        <v>0</v>
      </c>
      <c r="K22" s="15">
        <v>0</v>
      </c>
      <c r="L22" s="15">
        <v>0</v>
      </c>
      <c r="M22" s="5"/>
      <c r="N22" s="5"/>
      <c r="O22" s="5"/>
      <c r="P22" s="2"/>
      <c r="Q22" s="2"/>
    </row>
    <row r="23" spans="1:17" ht="49.5" hidden="1" x14ac:dyDescent="0.25">
      <c r="A23" s="31" t="s">
        <v>24</v>
      </c>
      <c r="B23" s="16" t="s">
        <v>5</v>
      </c>
      <c r="C23" s="17">
        <v>2022</v>
      </c>
      <c r="D23" s="47"/>
      <c r="E23" s="14" t="s">
        <v>40</v>
      </c>
      <c r="F23" s="8">
        <f t="shared" si="2"/>
        <v>0</v>
      </c>
      <c r="G23" s="15">
        <v>0</v>
      </c>
      <c r="H23" s="15">
        <v>0</v>
      </c>
      <c r="I23" s="15">
        <v>0</v>
      </c>
      <c r="J23" s="15">
        <v>0</v>
      </c>
      <c r="K23" s="15">
        <v>0</v>
      </c>
      <c r="L23" s="15">
        <v>0</v>
      </c>
      <c r="M23" s="5"/>
      <c r="N23" s="5"/>
      <c r="O23" s="5"/>
      <c r="P23" s="2"/>
      <c r="Q23" s="2"/>
    </row>
    <row r="24" spans="1:17" ht="16.5" hidden="1" x14ac:dyDescent="0.25">
      <c r="A24" s="66" t="s">
        <v>25</v>
      </c>
      <c r="B24" s="43" t="s">
        <v>68</v>
      </c>
      <c r="C24" s="49">
        <v>2020</v>
      </c>
      <c r="D24" s="47"/>
      <c r="E24" s="14" t="s">
        <v>46</v>
      </c>
      <c r="F24" s="8">
        <f t="shared" si="2"/>
        <v>983.71400000000006</v>
      </c>
      <c r="G24" s="15">
        <v>983.71400000000006</v>
      </c>
      <c r="H24" s="15">
        <v>0</v>
      </c>
      <c r="I24" s="15">
        <v>0</v>
      </c>
      <c r="J24" s="15">
        <v>0</v>
      </c>
      <c r="K24" s="15">
        <v>0</v>
      </c>
      <c r="L24" s="15">
        <v>0</v>
      </c>
      <c r="M24" s="5"/>
      <c r="N24" s="5"/>
      <c r="O24" s="5"/>
      <c r="P24" s="2"/>
      <c r="Q24" s="2"/>
    </row>
    <row r="25" spans="1:17" ht="30.75" hidden="1" customHeight="1" x14ac:dyDescent="0.25">
      <c r="A25" s="67"/>
      <c r="B25" s="45"/>
      <c r="C25" s="50"/>
      <c r="D25" s="47"/>
      <c r="E25" s="14" t="s">
        <v>3</v>
      </c>
      <c r="F25" s="8">
        <f t="shared" si="2"/>
        <v>109.301</v>
      </c>
      <c r="G25" s="15">
        <v>109.301</v>
      </c>
      <c r="H25" s="15">
        <v>0</v>
      </c>
      <c r="I25" s="15">
        <v>0</v>
      </c>
      <c r="J25" s="15">
        <v>0</v>
      </c>
      <c r="K25" s="15">
        <v>0</v>
      </c>
      <c r="L25" s="15">
        <v>0</v>
      </c>
      <c r="M25" s="5"/>
      <c r="N25" s="5"/>
      <c r="O25" s="5"/>
      <c r="P25" s="2"/>
      <c r="Q25" s="2"/>
    </row>
    <row r="26" spans="1:17" ht="25.5" hidden="1" customHeight="1" x14ac:dyDescent="0.25">
      <c r="A26" s="66" t="s">
        <v>26</v>
      </c>
      <c r="B26" s="43" t="s">
        <v>69</v>
      </c>
      <c r="C26" s="49">
        <v>2020</v>
      </c>
      <c r="D26" s="47"/>
      <c r="E26" s="14" t="s">
        <v>46</v>
      </c>
      <c r="F26" s="8">
        <f t="shared" si="2"/>
        <v>397.95699999999999</v>
      </c>
      <c r="G26" s="15">
        <v>397.95699999999999</v>
      </c>
      <c r="H26" s="15">
        <v>0</v>
      </c>
      <c r="I26" s="15">
        <v>0</v>
      </c>
      <c r="J26" s="15">
        <v>0</v>
      </c>
      <c r="K26" s="15">
        <v>0</v>
      </c>
      <c r="L26" s="15">
        <v>0</v>
      </c>
      <c r="M26" s="5"/>
      <c r="N26" s="5"/>
      <c r="O26" s="5"/>
      <c r="P26" s="2"/>
      <c r="Q26" s="2"/>
    </row>
    <row r="27" spans="1:17" ht="25.5" hidden="1" customHeight="1" x14ac:dyDescent="0.25">
      <c r="A27" s="67"/>
      <c r="B27" s="45"/>
      <c r="C27" s="50"/>
      <c r="D27" s="47"/>
      <c r="E27" s="14" t="s">
        <v>3</v>
      </c>
      <c r="F27" s="8">
        <f t="shared" si="2"/>
        <v>44.218000000000004</v>
      </c>
      <c r="G27" s="15">
        <v>44.218000000000004</v>
      </c>
      <c r="H27" s="15">
        <v>0</v>
      </c>
      <c r="I27" s="15">
        <v>0</v>
      </c>
      <c r="J27" s="15">
        <v>0</v>
      </c>
      <c r="K27" s="15">
        <v>0</v>
      </c>
      <c r="L27" s="15">
        <v>0</v>
      </c>
      <c r="M27" s="5"/>
      <c r="N27" s="5"/>
      <c r="O27" s="5"/>
      <c r="P27" s="2"/>
      <c r="Q27" s="2"/>
    </row>
    <row r="28" spans="1:17" ht="27.75" hidden="1" customHeight="1" x14ac:dyDescent="0.25">
      <c r="A28" s="66" t="s">
        <v>27</v>
      </c>
      <c r="B28" s="43" t="s">
        <v>70</v>
      </c>
      <c r="C28" s="49">
        <v>2020</v>
      </c>
      <c r="D28" s="47"/>
      <c r="E28" s="14" t="s">
        <v>46</v>
      </c>
      <c r="F28" s="8">
        <f t="shared" si="2"/>
        <v>502.73500000000001</v>
      </c>
      <c r="G28" s="15">
        <v>502.73500000000001</v>
      </c>
      <c r="H28" s="15">
        <v>0</v>
      </c>
      <c r="I28" s="15">
        <v>0</v>
      </c>
      <c r="J28" s="15">
        <v>0</v>
      </c>
      <c r="K28" s="15">
        <v>0</v>
      </c>
      <c r="L28" s="15">
        <v>0</v>
      </c>
      <c r="M28" s="5"/>
      <c r="N28" s="5"/>
      <c r="O28" s="5"/>
      <c r="P28" s="2"/>
      <c r="Q28" s="2"/>
    </row>
    <row r="29" spans="1:17" ht="34.5" hidden="1" customHeight="1" x14ac:dyDescent="0.25">
      <c r="A29" s="67"/>
      <c r="B29" s="45"/>
      <c r="C29" s="50"/>
      <c r="D29" s="47"/>
      <c r="E29" s="14" t="s">
        <v>3</v>
      </c>
      <c r="F29" s="8">
        <f t="shared" si="2"/>
        <v>55.859000000000002</v>
      </c>
      <c r="G29" s="15">
        <v>55.859000000000002</v>
      </c>
      <c r="H29" s="15">
        <v>0</v>
      </c>
      <c r="I29" s="15">
        <v>0</v>
      </c>
      <c r="J29" s="15">
        <v>0</v>
      </c>
      <c r="K29" s="15">
        <v>0</v>
      </c>
      <c r="L29" s="15">
        <v>0</v>
      </c>
      <c r="M29" s="5"/>
      <c r="N29" s="5"/>
      <c r="O29" s="5"/>
      <c r="P29" s="2"/>
      <c r="Q29" s="2"/>
    </row>
    <row r="30" spans="1:17" ht="27.75" hidden="1" customHeight="1" x14ac:dyDescent="0.25">
      <c r="A30" s="66" t="s">
        <v>28</v>
      </c>
      <c r="B30" s="43" t="s">
        <v>71</v>
      </c>
      <c r="C30" s="49">
        <v>2020</v>
      </c>
      <c r="D30" s="47"/>
      <c r="E30" s="14" t="s">
        <v>46</v>
      </c>
      <c r="F30" s="8">
        <f t="shared" si="2"/>
        <v>1169.127</v>
      </c>
      <c r="G30" s="15">
        <v>1169.127</v>
      </c>
      <c r="H30" s="15">
        <v>0</v>
      </c>
      <c r="I30" s="15">
        <v>0</v>
      </c>
      <c r="J30" s="15">
        <v>0</v>
      </c>
      <c r="K30" s="15">
        <v>0</v>
      </c>
      <c r="L30" s="15">
        <v>0</v>
      </c>
      <c r="M30" s="5"/>
      <c r="N30" s="5"/>
      <c r="O30" s="5"/>
      <c r="P30" s="2"/>
      <c r="Q30" s="2"/>
    </row>
    <row r="31" spans="1:17" ht="36" hidden="1" customHeight="1" x14ac:dyDescent="0.25">
      <c r="A31" s="67"/>
      <c r="B31" s="45"/>
      <c r="C31" s="50"/>
      <c r="D31" s="47"/>
      <c r="E31" s="14" t="s">
        <v>3</v>
      </c>
      <c r="F31" s="8">
        <f t="shared" si="2"/>
        <v>129.90299999999999</v>
      </c>
      <c r="G31" s="15">
        <v>129.90299999999999</v>
      </c>
      <c r="H31" s="15">
        <v>0</v>
      </c>
      <c r="I31" s="15">
        <v>0</v>
      </c>
      <c r="J31" s="15">
        <v>0</v>
      </c>
      <c r="K31" s="15">
        <v>0</v>
      </c>
      <c r="L31" s="15">
        <v>0</v>
      </c>
      <c r="M31" s="5"/>
      <c r="N31" s="5"/>
      <c r="O31" s="5"/>
      <c r="P31" s="2"/>
      <c r="Q31" s="2"/>
    </row>
    <row r="32" spans="1:17" ht="36" hidden="1" customHeight="1" x14ac:dyDescent="0.25">
      <c r="A32" s="66" t="s">
        <v>29</v>
      </c>
      <c r="B32" s="43" t="s">
        <v>72</v>
      </c>
      <c r="C32" s="49">
        <v>2020</v>
      </c>
      <c r="D32" s="47"/>
      <c r="E32" s="14" t="s">
        <v>46</v>
      </c>
      <c r="F32" s="8">
        <f t="shared" si="2"/>
        <v>1574.508</v>
      </c>
      <c r="G32" s="15">
        <v>1574.508</v>
      </c>
      <c r="H32" s="15">
        <v>0</v>
      </c>
      <c r="I32" s="15">
        <v>0</v>
      </c>
      <c r="J32" s="15">
        <v>0</v>
      </c>
      <c r="K32" s="15">
        <v>0</v>
      </c>
      <c r="L32" s="15">
        <v>0</v>
      </c>
      <c r="M32" s="5"/>
      <c r="N32" s="5"/>
      <c r="O32" s="5"/>
      <c r="P32" s="2"/>
      <c r="Q32" s="2"/>
    </row>
    <row r="33" spans="1:17" ht="27.75" hidden="1" customHeight="1" x14ac:dyDescent="0.25">
      <c r="A33" s="67"/>
      <c r="B33" s="45"/>
      <c r="C33" s="50"/>
      <c r="D33" s="47"/>
      <c r="E33" s="14" t="s">
        <v>3</v>
      </c>
      <c r="F33" s="8">
        <f t="shared" si="2"/>
        <v>174.946</v>
      </c>
      <c r="G33" s="15">
        <v>174.946</v>
      </c>
      <c r="H33" s="15">
        <v>0</v>
      </c>
      <c r="I33" s="15">
        <v>0</v>
      </c>
      <c r="J33" s="15">
        <v>0</v>
      </c>
      <c r="K33" s="15">
        <v>0</v>
      </c>
      <c r="L33" s="15">
        <v>0</v>
      </c>
      <c r="M33" s="5"/>
      <c r="N33" s="5"/>
      <c r="O33" s="5"/>
      <c r="P33" s="2"/>
      <c r="Q33" s="2"/>
    </row>
    <row r="34" spans="1:17" ht="27.75" hidden="1" customHeight="1" x14ac:dyDescent="0.25">
      <c r="A34" s="66" t="s">
        <v>30</v>
      </c>
      <c r="B34" s="43" t="s">
        <v>73</v>
      </c>
      <c r="C34" s="49">
        <v>2020</v>
      </c>
      <c r="D34" s="47"/>
      <c r="E34" s="14" t="s">
        <v>46</v>
      </c>
      <c r="F34" s="8">
        <f t="shared" si="2"/>
        <v>2096.366</v>
      </c>
      <c r="G34" s="15">
        <v>2096.366</v>
      </c>
      <c r="H34" s="15">
        <v>0</v>
      </c>
      <c r="I34" s="15">
        <v>0</v>
      </c>
      <c r="J34" s="15">
        <v>0</v>
      </c>
      <c r="K34" s="15">
        <v>0</v>
      </c>
      <c r="L34" s="15">
        <v>0</v>
      </c>
      <c r="M34" s="5"/>
      <c r="N34" s="5"/>
      <c r="O34" s="5"/>
      <c r="P34" s="2"/>
      <c r="Q34" s="2"/>
    </row>
    <row r="35" spans="1:17" ht="27.75" hidden="1" customHeight="1" x14ac:dyDescent="0.25">
      <c r="A35" s="67"/>
      <c r="B35" s="45"/>
      <c r="C35" s="50"/>
      <c r="D35" s="47"/>
      <c r="E35" s="14" t="s">
        <v>3</v>
      </c>
      <c r="F35" s="8">
        <f t="shared" si="2"/>
        <v>232.93</v>
      </c>
      <c r="G35" s="15">
        <v>232.93</v>
      </c>
      <c r="H35" s="15">
        <v>0</v>
      </c>
      <c r="I35" s="15">
        <v>0</v>
      </c>
      <c r="J35" s="15">
        <v>0</v>
      </c>
      <c r="K35" s="15">
        <v>0</v>
      </c>
      <c r="L35" s="15">
        <v>0</v>
      </c>
      <c r="M35" s="5"/>
      <c r="N35" s="5"/>
      <c r="O35" s="5"/>
      <c r="P35" s="2"/>
      <c r="Q35" s="2"/>
    </row>
    <row r="36" spans="1:17" ht="27.75" hidden="1" customHeight="1" x14ac:dyDescent="0.25">
      <c r="A36" s="40" t="s">
        <v>74</v>
      </c>
      <c r="B36" s="43" t="s">
        <v>75</v>
      </c>
      <c r="C36" s="49">
        <v>2020</v>
      </c>
      <c r="D36" s="47"/>
      <c r="E36" s="14" t="s">
        <v>46</v>
      </c>
      <c r="F36" s="8">
        <f t="shared" si="2"/>
        <v>2155.569</v>
      </c>
      <c r="G36" s="15">
        <v>2155.569</v>
      </c>
      <c r="H36" s="15">
        <v>0</v>
      </c>
      <c r="I36" s="15">
        <v>0</v>
      </c>
      <c r="J36" s="15">
        <v>0</v>
      </c>
      <c r="K36" s="15">
        <v>0</v>
      </c>
      <c r="L36" s="15">
        <v>0</v>
      </c>
      <c r="M36" s="5"/>
      <c r="N36" s="5"/>
      <c r="O36" s="5"/>
      <c r="P36" s="2"/>
      <c r="Q36" s="2"/>
    </row>
    <row r="37" spans="1:17" ht="36" hidden="1" customHeight="1" x14ac:dyDescent="0.25">
      <c r="A37" s="42"/>
      <c r="B37" s="45"/>
      <c r="C37" s="50"/>
      <c r="D37" s="47"/>
      <c r="E37" s="14" t="s">
        <v>3</v>
      </c>
      <c r="F37" s="8">
        <f t="shared" si="2"/>
        <v>239.50700000000001</v>
      </c>
      <c r="G37" s="15">
        <v>239.50700000000001</v>
      </c>
      <c r="H37" s="15">
        <v>0</v>
      </c>
      <c r="I37" s="15">
        <v>0</v>
      </c>
      <c r="J37" s="15">
        <v>0</v>
      </c>
      <c r="K37" s="15">
        <v>0</v>
      </c>
      <c r="L37" s="15">
        <v>0</v>
      </c>
      <c r="M37" s="5"/>
      <c r="N37" s="5"/>
      <c r="O37" s="5"/>
      <c r="P37" s="2"/>
      <c r="Q37" s="2"/>
    </row>
    <row r="38" spans="1:17" ht="27" hidden="1" customHeight="1" x14ac:dyDescent="0.25">
      <c r="A38" s="40" t="s">
        <v>62</v>
      </c>
      <c r="B38" s="43" t="s">
        <v>76</v>
      </c>
      <c r="C38" s="49">
        <v>2020</v>
      </c>
      <c r="D38" s="47"/>
      <c r="E38" s="14" t="s">
        <v>46</v>
      </c>
      <c r="F38" s="8">
        <f t="shared" si="2"/>
        <v>2467.8000000000002</v>
      </c>
      <c r="G38" s="15">
        <v>2467.8000000000002</v>
      </c>
      <c r="H38" s="15">
        <v>0</v>
      </c>
      <c r="I38" s="15">
        <v>0</v>
      </c>
      <c r="J38" s="15">
        <v>0</v>
      </c>
      <c r="K38" s="15">
        <v>0</v>
      </c>
      <c r="L38" s="15">
        <v>0</v>
      </c>
      <c r="M38" s="5"/>
      <c r="N38" s="5"/>
      <c r="O38" s="5"/>
      <c r="P38" s="2"/>
      <c r="Q38" s="2"/>
    </row>
    <row r="39" spans="1:17" ht="25.5" hidden="1" customHeight="1" x14ac:dyDescent="0.25">
      <c r="A39" s="42"/>
      <c r="B39" s="45"/>
      <c r="C39" s="50"/>
      <c r="D39" s="47"/>
      <c r="E39" s="14" t="s">
        <v>3</v>
      </c>
      <c r="F39" s="8">
        <f t="shared" si="2"/>
        <v>274.2</v>
      </c>
      <c r="G39" s="15">
        <v>274.2</v>
      </c>
      <c r="H39" s="15">
        <v>0</v>
      </c>
      <c r="I39" s="15">
        <v>0</v>
      </c>
      <c r="J39" s="15">
        <v>0</v>
      </c>
      <c r="K39" s="15">
        <v>0</v>
      </c>
      <c r="L39" s="15">
        <v>0</v>
      </c>
      <c r="M39" s="5"/>
      <c r="N39" s="5"/>
      <c r="O39" s="5"/>
      <c r="P39" s="2"/>
      <c r="Q39" s="2"/>
    </row>
    <row r="40" spans="1:17" ht="25.5" hidden="1" customHeight="1" x14ac:dyDescent="0.25">
      <c r="A40" s="40" t="s">
        <v>63</v>
      </c>
      <c r="B40" s="43" t="s">
        <v>77</v>
      </c>
      <c r="C40" s="49">
        <v>2020</v>
      </c>
      <c r="D40" s="47"/>
      <c r="E40" s="14" t="s">
        <v>46</v>
      </c>
      <c r="F40" s="8">
        <f t="shared" si="2"/>
        <v>724.07799999999997</v>
      </c>
      <c r="G40" s="15">
        <v>724.07799999999997</v>
      </c>
      <c r="H40" s="15">
        <v>0</v>
      </c>
      <c r="I40" s="15">
        <v>0</v>
      </c>
      <c r="J40" s="15">
        <v>0</v>
      </c>
      <c r="K40" s="15">
        <v>0</v>
      </c>
      <c r="L40" s="15">
        <v>0</v>
      </c>
      <c r="M40" s="5"/>
      <c r="N40" s="5"/>
      <c r="O40" s="5"/>
      <c r="P40" s="2"/>
      <c r="Q40" s="2"/>
    </row>
    <row r="41" spans="1:17" ht="27.75" hidden="1" customHeight="1" x14ac:dyDescent="0.25">
      <c r="A41" s="42"/>
      <c r="B41" s="45"/>
      <c r="C41" s="50"/>
      <c r="D41" s="47"/>
      <c r="E41" s="14" t="s">
        <v>3</v>
      </c>
      <c r="F41" s="8">
        <f t="shared" si="2"/>
        <v>80.453000000000003</v>
      </c>
      <c r="G41" s="15">
        <v>80.453000000000003</v>
      </c>
      <c r="H41" s="15">
        <v>0</v>
      </c>
      <c r="I41" s="15">
        <v>0</v>
      </c>
      <c r="J41" s="15">
        <v>0</v>
      </c>
      <c r="K41" s="15">
        <v>0</v>
      </c>
      <c r="L41" s="15">
        <v>0</v>
      </c>
      <c r="M41" s="5"/>
      <c r="N41" s="5"/>
      <c r="O41" s="5"/>
      <c r="P41" s="2"/>
      <c r="Q41" s="2"/>
    </row>
    <row r="42" spans="1:17" ht="27.75" hidden="1" customHeight="1" x14ac:dyDescent="0.25">
      <c r="A42" s="40" t="s">
        <v>64</v>
      </c>
      <c r="B42" s="43" t="s">
        <v>109</v>
      </c>
      <c r="C42" s="49" t="s">
        <v>6</v>
      </c>
      <c r="D42" s="47"/>
      <c r="E42" s="14" t="s">
        <v>3</v>
      </c>
      <c r="F42" s="8">
        <f t="shared" si="2"/>
        <v>136</v>
      </c>
      <c r="G42" s="15">
        <v>0</v>
      </c>
      <c r="H42" s="15">
        <v>0</v>
      </c>
      <c r="I42" s="15">
        <v>136</v>
      </c>
      <c r="J42" s="15">
        <v>0</v>
      </c>
      <c r="K42" s="15">
        <v>0</v>
      </c>
      <c r="L42" s="15">
        <v>0</v>
      </c>
      <c r="M42" s="5"/>
      <c r="N42" s="5"/>
      <c r="O42" s="5"/>
      <c r="P42" s="2"/>
      <c r="Q42" s="2"/>
    </row>
    <row r="43" spans="1:17" ht="27" hidden="1" customHeight="1" x14ac:dyDescent="0.25">
      <c r="A43" s="42"/>
      <c r="B43" s="45"/>
      <c r="C43" s="50"/>
      <c r="D43" s="47"/>
      <c r="E43" s="14" t="s">
        <v>40</v>
      </c>
      <c r="F43" s="8">
        <f t="shared" si="2"/>
        <v>35</v>
      </c>
      <c r="G43" s="15">
        <v>35</v>
      </c>
      <c r="H43" s="15">
        <v>0</v>
      </c>
      <c r="I43" s="15">
        <v>0</v>
      </c>
      <c r="J43" s="15">
        <v>0</v>
      </c>
      <c r="K43" s="15">
        <v>0</v>
      </c>
      <c r="L43" s="15">
        <v>0</v>
      </c>
      <c r="M43" s="5"/>
      <c r="N43" s="5"/>
      <c r="O43" s="5"/>
      <c r="P43" s="2"/>
      <c r="Q43" s="2"/>
    </row>
    <row r="44" spans="1:17" ht="27" hidden="1" customHeight="1" x14ac:dyDescent="0.25">
      <c r="A44" s="40" t="s">
        <v>78</v>
      </c>
      <c r="B44" s="43" t="s">
        <v>65</v>
      </c>
      <c r="C44" s="49">
        <v>2021</v>
      </c>
      <c r="D44" s="47"/>
      <c r="E44" s="14" t="s">
        <v>46</v>
      </c>
      <c r="F44" s="8">
        <f t="shared" si="2"/>
        <v>342.79899999999998</v>
      </c>
      <c r="G44" s="15">
        <v>0</v>
      </c>
      <c r="H44" s="15">
        <v>342.79899999999998</v>
      </c>
      <c r="I44" s="15">
        <v>0</v>
      </c>
      <c r="J44" s="15">
        <v>0</v>
      </c>
      <c r="K44" s="15">
        <v>0</v>
      </c>
      <c r="L44" s="15">
        <v>0</v>
      </c>
      <c r="M44" s="5"/>
      <c r="N44" s="5"/>
      <c r="O44" s="5"/>
      <c r="P44" s="2"/>
      <c r="Q44" s="2"/>
    </row>
    <row r="45" spans="1:17" ht="35.25" hidden="1" customHeight="1" x14ac:dyDescent="0.25">
      <c r="A45" s="41"/>
      <c r="B45" s="44"/>
      <c r="C45" s="69"/>
      <c r="D45" s="47"/>
      <c r="E45" s="14" t="s">
        <v>125</v>
      </c>
      <c r="F45" s="8">
        <f t="shared" si="2"/>
        <v>38.088999999999999</v>
      </c>
      <c r="G45" s="15">
        <v>0</v>
      </c>
      <c r="H45" s="15">
        <v>38.088999999999999</v>
      </c>
      <c r="I45" s="15">
        <v>0</v>
      </c>
      <c r="J45" s="15">
        <v>0</v>
      </c>
      <c r="K45" s="15">
        <v>0</v>
      </c>
      <c r="L45" s="15">
        <v>0</v>
      </c>
      <c r="M45" s="5"/>
      <c r="N45" s="5"/>
      <c r="O45" s="5"/>
      <c r="P45" s="2"/>
      <c r="Q45" s="2"/>
    </row>
    <row r="46" spans="1:17" ht="27" hidden="1" customHeight="1" x14ac:dyDescent="0.25">
      <c r="A46" s="40" t="s">
        <v>79</v>
      </c>
      <c r="B46" s="43" t="s">
        <v>66</v>
      </c>
      <c r="C46" s="40">
        <v>2021</v>
      </c>
      <c r="D46" s="47"/>
      <c r="E46" s="14" t="s">
        <v>46</v>
      </c>
      <c r="F46" s="8">
        <f t="shared" si="2"/>
        <v>2235.91</v>
      </c>
      <c r="G46" s="15">
        <v>0</v>
      </c>
      <c r="H46" s="15">
        <v>2235.91</v>
      </c>
      <c r="I46" s="15">
        <v>0</v>
      </c>
      <c r="J46" s="15">
        <v>0</v>
      </c>
      <c r="K46" s="15">
        <v>0</v>
      </c>
      <c r="L46" s="15">
        <v>0</v>
      </c>
      <c r="M46" s="5"/>
      <c r="N46" s="5"/>
      <c r="O46" s="5"/>
      <c r="P46" s="2"/>
      <c r="Q46" s="2"/>
    </row>
    <row r="47" spans="1:17" ht="38.25" hidden="1" customHeight="1" x14ac:dyDescent="0.25">
      <c r="A47" s="41"/>
      <c r="B47" s="44"/>
      <c r="C47" s="41"/>
      <c r="D47" s="47"/>
      <c r="E47" s="14" t="s">
        <v>125</v>
      </c>
      <c r="F47" s="8">
        <f t="shared" si="2"/>
        <v>248.434</v>
      </c>
      <c r="G47" s="15">
        <v>0</v>
      </c>
      <c r="H47" s="15">
        <v>248.434</v>
      </c>
      <c r="I47" s="15">
        <v>0</v>
      </c>
      <c r="J47" s="15">
        <v>0</v>
      </c>
      <c r="K47" s="15">
        <v>0</v>
      </c>
      <c r="L47" s="15">
        <v>0</v>
      </c>
      <c r="M47" s="5"/>
      <c r="N47" s="5"/>
      <c r="O47" s="5"/>
      <c r="P47" s="2"/>
      <c r="Q47" s="2"/>
    </row>
    <row r="48" spans="1:17" ht="24.75" hidden="1" customHeight="1" x14ac:dyDescent="0.25">
      <c r="A48" s="40" t="s">
        <v>80</v>
      </c>
      <c r="B48" s="43" t="s">
        <v>67</v>
      </c>
      <c r="C48" s="40">
        <v>2021</v>
      </c>
      <c r="D48" s="47"/>
      <c r="E48" s="14" t="s">
        <v>46</v>
      </c>
      <c r="F48" s="8">
        <f t="shared" si="2"/>
        <v>4472.2829999999994</v>
      </c>
      <c r="G48" s="15">
        <v>0</v>
      </c>
      <c r="H48" s="15">
        <f>4477.111-4.828</f>
        <v>4472.2829999999994</v>
      </c>
      <c r="I48" s="15">
        <v>0</v>
      </c>
      <c r="J48" s="15">
        <v>0</v>
      </c>
      <c r="K48" s="15">
        <v>0</v>
      </c>
      <c r="L48" s="15">
        <v>0</v>
      </c>
      <c r="M48" s="5"/>
      <c r="N48" s="5"/>
      <c r="O48" s="5"/>
      <c r="P48" s="2"/>
      <c r="Q48" s="2"/>
    </row>
    <row r="49" spans="1:17" ht="36.75" hidden="1" customHeight="1" x14ac:dyDescent="0.25">
      <c r="A49" s="41"/>
      <c r="B49" s="44"/>
      <c r="C49" s="41"/>
      <c r="D49" s="47"/>
      <c r="E49" s="14" t="s">
        <v>125</v>
      </c>
      <c r="F49" s="8">
        <f t="shared" si="2"/>
        <v>496.94400000000002</v>
      </c>
      <c r="G49" s="15">
        <v>0</v>
      </c>
      <c r="H49" s="15">
        <v>496.94400000000002</v>
      </c>
      <c r="I49" s="15">
        <v>0</v>
      </c>
      <c r="J49" s="15">
        <v>0</v>
      </c>
      <c r="K49" s="15">
        <v>0</v>
      </c>
      <c r="L49" s="15">
        <v>0</v>
      </c>
      <c r="M49" s="5"/>
      <c r="N49" s="5"/>
      <c r="O49" s="5"/>
      <c r="P49" s="2"/>
      <c r="Q49" s="2"/>
    </row>
    <row r="50" spans="1:17" ht="30" hidden="1" customHeight="1" x14ac:dyDescent="0.25">
      <c r="A50" s="42"/>
      <c r="B50" s="45"/>
      <c r="C50" s="42"/>
      <c r="D50" s="47"/>
      <c r="E50" s="14" t="s">
        <v>3</v>
      </c>
      <c r="F50" s="8">
        <f t="shared" si="2"/>
        <v>166.922</v>
      </c>
      <c r="G50" s="15">
        <v>0</v>
      </c>
      <c r="H50" s="15">
        <v>166.922</v>
      </c>
      <c r="I50" s="15">
        <v>0</v>
      </c>
      <c r="J50" s="15">
        <v>0</v>
      </c>
      <c r="K50" s="15">
        <v>0</v>
      </c>
      <c r="L50" s="15">
        <v>0</v>
      </c>
      <c r="M50" s="5"/>
      <c r="N50" s="5"/>
      <c r="O50" s="5"/>
      <c r="P50" s="2"/>
      <c r="Q50" s="2"/>
    </row>
    <row r="51" spans="1:17" ht="43.5" hidden="1" customHeight="1" x14ac:dyDescent="0.25">
      <c r="A51" s="29" t="s">
        <v>81</v>
      </c>
      <c r="B51" s="30" t="s">
        <v>82</v>
      </c>
      <c r="C51" s="29" t="s">
        <v>83</v>
      </c>
      <c r="D51" s="47"/>
      <c r="E51" s="14" t="s">
        <v>40</v>
      </c>
      <c r="F51" s="8">
        <f t="shared" si="2"/>
        <v>554</v>
      </c>
      <c r="G51" s="15">
        <v>0</v>
      </c>
      <c r="H51" s="15">
        <v>554</v>
      </c>
      <c r="I51" s="15">
        <v>0</v>
      </c>
      <c r="J51" s="15">
        <v>0</v>
      </c>
      <c r="K51" s="15">
        <v>0</v>
      </c>
      <c r="L51" s="15">
        <v>0</v>
      </c>
      <c r="M51" s="5"/>
      <c r="N51" s="5"/>
      <c r="O51" s="5"/>
      <c r="P51" s="2"/>
      <c r="Q51" s="2"/>
    </row>
    <row r="52" spans="1:17" ht="41.25" hidden="1" customHeight="1" x14ac:dyDescent="0.25">
      <c r="A52" s="29" t="s">
        <v>84</v>
      </c>
      <c r="B52" s="30" t="s">
        <v>85</v>
      </c>
      <c r="C52" s="29" t="s">
        <v>83</v>
      </c>
      <c r="D52" s="47"/>
      <c r="E52" s="14" t="s">
        <v>40</v>
      </c>
      <c r="F52" s="8">
        <f t="shared" si="2"/>
        <v>228</v>
      </c>
      <c r="G52" s="15">
        <v>0</v>
      </c>
      <c r="H52" s="15">
        <v>228</v>
      </c>
      <c r="I52" s="15">
        <v>0</v>
      </c>
      <c r="J52" s="15">
        <v>0</v>
      </c>
      <c r="K52" s="15">
        <v>0</v>
      </c>
      <c r="L52" s="15">
        <v>0</v>
      </c>
      <c r="M52" s="5"/>
      <c r="N52" s="5"/>
      <c r="O52" s="5"/>
      <c r="P52" s="2"/>
      <c r="Q52" s="2"/>
    </row>
    <row r="53" spans="1:17" ht="37.5" hidden="1" customHeight="1" x14ac:dyDescent="0.25">
      <c r="A53" s="29" t="s">
        <v>86</v>
      </c>
      <c r="B53" s="30" t="s">
        <v>87</v>
      </c>
      <c r="C53" s="29" t="s">
        <v>83</v>
      </c>
      <c r="D53" s="47"/>
      <c r="E53" s="14" t="s">
        <v>40</v>
      </c>
      <c r="F53" s="8">
        <f t="shared" si="2"/>
        <v>285</v>
      </c>
      <c r="G53" s="15">
        <v>0</v>
      </c>
      <c r="H53" s="15">
        <v>285</v>
      </c>
      <c r="I53" s="15">
        <v>0</v>
      </c>
      <c r="J53" s="15">
        <v>0</v>
      </c>
      <c r="K53" s="15">
        <v>0</v>
      </c>
      <c r="L53" s="15">
        <v>0</v>
      </c>
      <c r="M53" s="5"/>
      <c r="N53" s="5"/>
      <c r="O53" s="5"/>
      <c r="P53" s="2"/>
      <c r="Q53" s="2"/>
    </row>
    <row r="54" spans="1:17" ht="30" hidden="1" customHeight="1" x14ac:dyDescent="0.25">
      <c r="A54" s="29" t="s">
        <v>89</v>
      </c>
      <c r="B54" s="30" t="s">
        <v>88</v>
      </c>
      <c r="C54" s="29" t="s">
        <v>83</v>
      </c>
      <c r="D54" s="47"/>
      <c r="E54" s="14" t="s">
        <v>40</v>
      </c>
      <c r="F54" s="8">
        <f t="shared" si="2"/>
        <v>175.8</v>
      </c>
      <c r="G54" s="15">
        <v>0</v>
      </c>
      <c r="H54" s="15">
        <v>175.8</v>
      </c>
      <c r="I54" s="15">
        <v>0</v>
      </c>
      <c r="J54" s="15">
        <v>0</v>
      </c>
      <c r="K54" s="15">
        <v>0</v>
      </c>
      <c r="L54" s="15">
        <v>0</v>
      </c>
      <c r="M54" s="5"/>
      <c r="N54" s="5"/>
      <c r="O54" s="5"/>
      <c r="P54" s="2"/>
      <c r="Q54" s="2"/>
    </row>
    <row r="55" spans="1:17" ht="42" hidden="1" customHeight="1" x14ac:dyDescent="0.25">
      <c r="A55" s="29" t="s">
        <v>90</v>
      </c>
      <c r="B55" s="30" t="s">
        <v>91</v>
      </c>
      <c r="C55" s="29" t="s">
        <v>83</v>
      </c>
      <c r="D55" s="47"/>
      <c r="E55" s="14" t="s">
        <v>40</v>
      </c>
      <c r="F55" s="8">
        <f t="shared" si="2"/>
        <v>145</v>
      </c>
      <c r="G55" s="15">
        <v>0</v>
      </c>
      <c r="H55" s="15">
        <v>145</v>
      </c>
      <c r="I55" s="15">
        <v>0</v>
      </c>
      <c r="J55" s="15">
        <v>0</v>
      </c>
      <c r="K55" s="15">
        <v>0</v>
      </c>
      <c r="L55" s="15">
        <v>0</v>
      </c>
      <c r="M55" s="5"/>
      <c r="N55" s="5"/>
      <c r="O55" s="5"/>
      <c r="P55" s="2"/>
      <c r="Q55" s="2"/>
    </row>
    <row r="56" spans="1:17" ht="38.25" hidden="1" customHeight="1" x14ac:dyDescent="0.25">
      <c r="A56" s="29" t="s">
        <v>92</v>
      </c>
      <c r="B56" s="30" t="s">
        <v>93</v>
      </c>
      <c r="C56" s="29" t="s">
        <v>83</v>
      </c>
      <c r="D56" s="47"/>
      <c r="E56" s="14" t="s">
        <v>40</v>
      </c>
      <c r="F56" s="8">
        <f t="shared" si="2"/>
        <v>1360</v>
      </c>
      <c r="G56" s="15">
        <v>0</v>
      </c>
      <c r="H56" s="15">
        <v>1360</v>
      </c>
      <c r="I56" s="15">
        <v>0</v>
      </c>
      <c r="J56" s="15">
        <v>0</v>
      </c>
      <c r="K56" s="15">
        <v>0</v>
      </c>
      <c r="L56" s="15">
        <v>0</v>
      </c>
      <c r="M56" s="5"/>
      <c r="N56" s="5"/>
      <c r="O56" s="5"/>
      <c r="P56" s="2"/>
      <c r="Q56" s="2"/>
    </row>
    <row r="57" spans="1:17" ht="50.25" hidden="1" customHeight="1" x14ac:dyDescent="0.25">
      <c r="A57" s="29" t="s">
        <v>94</v>
      </c>
      <c r="B57" s="30" t="s">
        <v>96</v>
      </c>
      <c r="C57" s="29" t="s">
        <v>83</v>
      </c>
      <c r="D57" s="47"/>
      <c r="E57" s="14" t="s">
        <v>95</v>
      </c>
      <c r="F57" s="8">
        <f t="shared" si="2"/>
        <v>0</v>
      </c>
      <c r="G57" s="15"/>
      <c r="H57" s="15">
        <f>449.654-449.654</f>
        <v>0</v>
      </c>
      <c r="I57" s="15"/>
      <c r="J57" s="15"/>
      <c r="K57" s="15"/>
      <c r="L57" s="15"/>
      <c r="M57" s="5"/>
      <c r="N57" s="5"/>
      <c r="O57" s="5"/>
      <c r="P57" s="2"/>
      <c r="Q57" s="2"/>
    </row>
    <row r="58" spans="1:17" ht="25.5" customHeight="1" x14ac:dyDescent="0.25">
      <c r="A58" s="40" t="s">
        <v>97</v>
      </c>
      <c r="B58" s="43" t="s">
        <v>98</v>
      </c>
      <c r="C58" s="40" t="s">
        <v>99</v>
      </c>
      <c r="D58" s="47"/>
      <c r="E58" s="14" t="s">
        <v>46</v>
      </c>
      <c r="F58" s="8">
        <f>G58+H58+I58+J58+K58+L58</f>
        <v>0</v>
      </c>
      <c r="G58" s="15"/>
      <c r="H58" s="15"/>
      <c r="I58" s="15">
        <f>821.698-821.698</f>
        <v>0</v>
      </c>
      <c r="J58" s="15">
        <v>0</v>
      </c>
      <c r="K58" s="15">
        <v>0</v>
      </c>
      <c r="L58" s="15"/>
      <c r="M58" s="5"/>
      <c r="N58" s="5"/>
      <c r="O58" s="5"/>
      <c r="P58" s="2"/>
      <c r="Q58" s="2"/>
    </row>
    <row r="59" spans="1:17" ht="23.25" customHeight="1" x14ac:dyDescent="0.25">
      <c r="A59" s="42"/>
      <c r="B59" s="45"/>
      <c r="C59" s="42"/>
      <c r="D59" s="47"/>
      <c r="E59" s="14" t="s">
        <v>3</v>
      </c>
      <c r="F59" s="8">
        <f t="shared" ref="F59:F74" si="3">G59+H59+I59+J59+K59+L59</f>
        <v>0</v>
      </c>
      <c r="G59" s="15"/>
      <c r="H59" s="15"/>
      <c r="I59" s="15">
        <f>91.3-91.3</f>
        <v>0</v>
      </c>
      <c r="J59" s="15">
        <v>0</v>
      </c>
      <c r="K59" s="15">
        <v>0</v>
      </c>
      <c r="L59" s="15"/>
      <c r="M59" s="5"/>
      <c r="N59" s="5"/>
      <c r="O59" s="5"/>
      <c r="P59" s="2"/>
      <c r="Q59" s="2"/>
    </row>
    <row r="60" spans="1:17" ht="20.25" customHeight="1" x14ac:dyDescent="0.25">
      <c r="A60" s="40" t="s">
        <v>100</v>
      </c>
      <c r="B60" s="43" t="s">
        <v>101</v>
      </c>
      <c r="C60" s="40" t="s">
        <v>99</v>
      </c>
      <c r="D60" s="47"/>
      <c r="E60" s="14" t="s">
        <v>46</v>
      </c>
      <c r="F60" s="8">
        <f t="shared" si="3"/>
        <v>0</v>
      </c>
      <c r="G60" s="15"/>
      <c r="H60" s="15"/>
      <c r="I60" s="15">
        <f>945.517-945.517</f>
        <v>0</v>
      </c>
      <c r="J60" s="15">
        <v>0</v>
      </c>
      <c r="K60" s="15">
        <v>0</v>
      </c>
      <c r="L60" s="15"/>
      <c r="M60" s="5"/>
      <c r="N60" s="5"/>
      <c r="O60" s="5"/>
      <c r="P60" s="2"/>
      <c r="Q60" s="2"/>
    </row>
    <row r="61" spans="1:17" ht="33" customHeight="1" x14ac:dyDescent="0.25">
      <c r="A61" s="42"/>
      <c r="B61" s="45"/>
      <c r="C61" s="42"/>
      <c r="D61" s="47"/>
      <c r="E61" s="14" t="s">
        <v>3</v>
      </c>
      <c r="F61" s="8">
        <f t="shared" si="3"/>
        <v>0</v>
      </c>
      <c r="G61" s="15"/>
      <c r="H61" s="15"/>
      <c r="I61" s="15">
        <f>105.058-105.058</f>
        <v>0</v>
      </c>
      <c r="J61" s="15">
        <v>0</v>
      </c>
      <c r="K61" s="15">
        <v>0</v>
      </c>
      <c r="L61" s="15"/>
      <c r="M61" s="5"/>
      <c r="N61" s="5"/>
      <c r="O61" s="5"/>
      <c r="P61" s="2"/>
      <c r="Q61" s="2"/>
    </row>
    <row r="62" spans="1:17" ht="26.25" customHeight="1" x14ac:dyDescent="0.25">
      <c r="A62" s="40" t="s">
        <v>102</v>
      </c>
      <c r="B62" s="43" t="s">
        <v>103</v>
      </c>
      <c r="C62" s="40" t="s">
        <v>99</v>
      </c>
      <c r="D62" s="47"/>
      <c r="E62" s="14" t="s">
        <v>46</v>
      </c>
      <c r="F62" s="8">
        <f t="shared" si="3"/>
        <v>327.57900000000001</v>
      </c>
      <c r="G62" s="15"/>
      <c r="H62" s="15"/>
      <c r="I62" s="15">
        <f>363.361-35.782</f>
        <v>327.57900000000001</v>
      </c>
      <c r="J62" s="15">
        <v>0</v>
      </c>
      <c r="K62" s="15">
        <v>0</v>
      </c>
      <c r="L62" s="15"/>
      <c r="M62" s="5"/>
      <c r="N62" s="5"/>
      <c r="O62" s="5"/>
      <c r="P62" s="2"/>
      <c r="Q62" s="2"/>
    </row>
    <row r="63" spans="1:17" ht="27" customHeight="1" x14ac:dyDescent="0.25">
      <c r="A63" s="42"/>
      <c r="B63" s="45"/>
      <c r="C63" s="42"/>
      <c r="D63" s="47"/>
      <c r="E63" s="14" t="s">
        <v>3</v>
      </c>
      <c r="F63" s="8">
        <f t="shared" si="3"/>
        <v>40.312999999999995</v>
      </c>
      <c r="G63" s="15"/>
      <c r="H63" s="15"/>
      <c r="I63" s="15">
        <f>40.373-0.06</f>
        <v>40.312999999999995</v>
      </c>
      <c r="J63" s="15">
        <v>0</v>
      </c>
      <c r="K63" s="15">
        <v>0</v>
      </c>
      <c r="L63" s="15"/>
      <c r="M63" s="5"/>
      <c r="N63" s="5"/>
      <c r="O63" s="5"/>
      <c r="P63" s="2"/>
      <c r="Q63" s="2"/>
    </row>
    <row r="64" spans="1:17" ht="23.25" customHeight="1" x14ac:dyDescent="0.25">
      <c r="A64" s="40" t="s">
        <v>104</v>
      </c>
      <c r="B64" s="43" t="s">
        <v>105</v>
      </c>
      <c r="C64" s="40" t="s">
        <v>99</v>
      </c>
      <c r="D64" s="47"/>
      <c r="E64" s="14" t="s">
        <v>46</v>
      </c>
      <c r="F64" s="8">
        <f t="shared" si="3"/>
        <v>0</v>
      </c>
      <c r="G64" s="15"/>
      <c r="H64" s="15"/>
      <c r="I64" s="15">
        <f>9201.819-9201.819</f>
        <v>0</v>
      </c>
      <c r="J64" s="15">
        <v>0</v>
      </c>
      <c r="K64" s="15">
        <v>0</v>
      </c>
      <c r="L64" s="15"/>
      <c r="M64" s="5"/>
      <c r="N64" s="5"/>
      <c r="O64" s="5"/>
      <c r="P64" s="2"/>
      <c r="Q64" s="2"/>
    </row>
    <row r="65" spans="1:17" ht="30.75" customHeight="1" x14ac:dyDescent="0.25">
      <c r="A65" s="42"/>
      <c r="B65" s="45"/>
      <c r="C65" s="42"/>
      <c r="D65" s="47"/>
      <c r="E65" s="14" t="s">
        <v>3</v>
      </c>
      <c r="F65" s="8">
        <f t="shared" si="3"/>
        <v>0</v>
      </c>
      <c r="G65" s="15"/>
      <c r="H65" s="15"/>
      <c r="I65" s="15">
        <f>1022.424-1022.424</f>
        <v>0</v>
      </c>
      <c r="J65" s="15">
        <v>0</v>
      </c>
      <c r="K65" s="15">
        <v>0</v>
      </c>
      <c r="L65" s="15"/>
      <c r="M65" s="5"/>
      <c r="N65" s="5"/>
      <c r="O65" s="5"/>
      <c r="P65" s="2"/>
      <c r="Q65" s="2"/>
    </row>
    <row r="66" spans="1:17" ht="27.75" customHeight="1" x14ac:dyDescent="0.25">
      <c r="A66" s="40" t="s">
        <v>106</v>
      </c>
      <c r="B66" s="43" t="s">
        <v>107</v>
      </c>
      <c r="C66" s="40" t="s">
        <v>99</v>
      </c>
      <c r="D66" s="47"/>
      <c r="E66" s="14" t="s">
        <v>46</v>
      </c>
      <c r="F66" s="8">
        <f t="shared" si="3"/>
        <v>0</v>
      </c>
      <c r="G66" s="15"/>
      <c r="H66" s="15"/>
      <c r="I66" s="15">
        <f>1247.484-1247.484</f>
        <v>0</v>
      </c>
      <c r="J66" s="15">
        <v>0</v>
      </c>
      <c r="K66" s="15">
        <v>0</v>
      </c>
      <c r="L66" s="15"/>
      <c r="M66" s="5"/>
      <c r="N66" s="5"/>
      <c r="O66" s="5"/>
      <c r="P66" s="2"/>
      <c r="Q66" s="2"/>
    </row>
    <row r="67" spans="1:17" ht="24" customHeight="1" x14ac:dyDescent="0.25">
      <c r="A67" s="42"/>
      <c r="B67" s="45"/>
      <c r="C67" s="42"/>
      <c r="D67" s="47"/>
      <c r="E67" s="14" t="s">
        <v>3</v>
      </c>
      <c r="F67" s="8">
        <f t="shared" si="3"/>
        <v>2</v>
      </c>
      <c r="G67" s="15"/>
      <c r="H67" s="15"/>
      <c r="I67" s="15">
        <f>138.609-136.609</f>
        <v>2</v>
      </c>
      <c r="J67" s="15">
        <v>0</v>
      </c>
      <c r="K67" s="15">
        <v>0</v>
      </c>
      <c r="L67" s="15"/>
      <c r="M67" s="5"/>
      <c r="N67" s="5"/>
      <c r="O67" s="5"/>
      <c r="P67" s="2"/>
      <c r="Q67" s="2"/>
    </row>
    <row r="68" spans="1:17" ht="21" customHeight="1" x14ac:dyDescent="0.25">
      <c r="A68" s="40" t="s">
        <v>108</v>
      </c>
      <c r="B68" s="43" t="s">
        <v>110</v>
      </c>
      <c r="C68" s="40" t="s">
        <v>99</v>
      </c>
      <c r="D68" s="47"/>
      <c r="E68" s="14" t="s">
        <v>46</v>
      </c>
      <c r="F68" s="8">
        <f t="shared" si="3"/>
        <v>0</v>
      </c>
      <c r="G68" s="15"/>
      <c r="H68" s="15"/>
      <c r="I68" s="15">
        <f>1106.392-1106.392</f>
        <v>0</v>
      </c>
      <c r="J68" s="15">
        <v>0</v>
      </c>
      <c r="K68" s="15">
        <v>0</v>
      </c>
      <c r="L68" s="15"/>
      <c r="M68" s="5"/>
      <c r="N68" s="5"/>
      <c r="O68" s="5"/>
      <c r="P68" s="2"/>
      <c r="Q68" s="2"/>
    </row>
    <row r="69" spans="1:17" ht="26.25" customHeight="1" x14ac:dyDescent="0.25">
      <c r="A69" s="41"/>
      <c r="B69" s="44"/>
      <c r="C69" s="41"/>
      <c r="D69" s="47"/>
      <c r="E69" s="14" t="s">
        <v>3</v>
      </c>
      <c r="F69" s="8"/>
      <c r="G69" s="15"/>
      <c r="H69" s="15"/>
      <c r="I69" s="15">
        <f>122.933-122.933</f>
        <v>0</v>
      </c>
      <c r="J69" s="15"/>
      <c r="K69" s="15"/>
      <c r="L69" s="15"/>
      <c r="M69" s="5"/>
      <c r="N69" s="5"/>
      <c r="O69" s="5"/>
      <c r="P69" s="2"/>
      <c r="Q69" s="2"/>
    </row>
    <row r="70" spans="1:17" ht="24.75" customHeight="1" x14ac:dyDescent="0.25">
      <c r="A70" s="42"/>
      <c r="B70" s="45"/>
      <c r="C70" s="42"/>
      <c r="D70" s="47"/>
      <c r="E70" s="14" t="s">
        <v>111</v>
      </c>
      <c r="F70" s="8">
        <f t="shared" si="3"/>
        <v>0</v>
      </c>
      <c r="G70" s="15"/>
      <c r="H70" s="15"/>
      <c r="I70" s="15">
        <f>4755.891-4755.891</f>
        <v>0</v>
      </c>
      <c r="J70" s="15">
        <v>0</v>
      </c>
      <c r="K70" s="15">
        <v>0</v>
      </c>
      <c r="L70" s="15"/>
      <c r="M70" s="5"/>
      <c r="N70" s="5"/>
      <c r="O70" s="5"/>
      <c r="P70" s="2"/>
      <c r="Q70" s="2"/>
    </row>
    <row r="71" spans="1:17" ht="23.25" customHeight="1" x14ac:dyDescent="0.25">
      <c r="A71" s="40" t="s">
        <v>118</v>
      </c>
      <c r="B71" s="43" t="s">
        <v>119</v>
      </c>
      <c r="C71" s="40" t="s">
        <v>99</v>
      </c>
      <c r="D71" s="47"/>
      <c r="E71" s="14" t="s">
        <v>3</v>
      </c>
      <c r="F71" s="8">
        <f t="shared" si="3"/>
        <v>1478.384</v>
      </c>
      <c r="G71" s="15"/>
      <c r="H71" s="15"/>
      <c r="I71" s="15">
        <v>1478.384</v>
      </c>
      <c r="J71" s="15"/>
      <c r="K71" s="15"/>
      <c r="L71" s="15"/>
      <c r="M71" s="5"/>
      <c r="N71" s="5"/>
      <c r="O71" s="5"/>
      <c r="P71" s="2"/>
      <c r="Q71" s="2"/>
    </row>
    <row r="72" spans="1:17" ht="33.75" customHeight="1" x14ac:dyDescent="0.25">
      <c r="A72" s="42"/>
      <c r="B72" s="45"/>
      <c r="C72" s="42"/>
      <c r="D72" s="47"/>
      <c r="E72" s="14" t="s">
        <v>111</v>
      </c>
      <c r="F72" s="8">
        <f t="shared" si="3"/>
        <v>64234.766000000003</v>
      </c>
      <c r="G72" s="15"/>
      <c r="H72" s="15"/>
      <c r="I72" s="15">
        <v>64234.766000000003</v>
      </c>
      <c r="J72" s="15"/>
      <c r="K72" s="15"/>
      <c r="L72" s="15"/>
      <c r="M72" s="5"/>
      <c r="N72" s="5"/>
      <c r="O72" s="5"/>
      <c r="P72" s="2"/>
      <c r="Q72" s="2"/>
    </row>
    <row r="73" spans="1:17" ht="22.5" customHeight="1" x14ac:dyDescent="0.25">
      <c r="A73" s="29" t="s">
        <v>120</v>
      </c>
      <c r="B73" s="43" t="s">
        <v>121</v>
      </c>
      <c r="C73" s="40" t="s">
        <v>99</v>
      </c>
      <c r="D73" s="47"/>
      <c r="E73" s="14" t="s">
        <v>3</v>
      </c>
      <c r="F73" s="8">
        <f t="shared" si="3"/>
        <v>0</v>
      </c>
      <c r="G73" s="15"/>
      <c r="H73" s="15"/>
      <c r="I73" s="15">
        <v>0</v>
      </c>
      <c r="J73" s="15"/>
      <c r="K73" s="15"/>
      <c r="L73" s="15"/>
      <c r="M73" s="5"/>
      <c r="N73" s="5"/>
      <c r="O73" s="5"/>
      <c r="P73" s="2"/>
      <c r="Q73" s="2"/>
    </row>
    <row r="74" spans="1:17" ht="34.5" customHeight="1" x14ac:dyDescent="0.25">
      <c r="A74" s="29"/>
      <c r="B74" s="45"/>
      <c r="C74" s="42"/>
      <c r="D74" s="48"/>
      <c r="E74" s="14" t="s">
        <v>111</v>
      </c>
      <c r="F74" s="8">
        <f t="shared" si="3"/>
        <v>54283.75</v>
      </c>
      <c r="G74" s="15"/>
      <c r="H74" s="15"/>
      <c r="I74" s="15">
        <v>54283.75</v>
      </c>
      <c r="J74" s="15"/>
      <c r="K74" s="15"/>
      <c r="L74" s="15"/>
      <c r="M74" s="5"/>
      <c r="N74" s="5"/>
      <c r="O74" s="5"/>
      <c r="P74" s="2"/>
      <c r="Q74" s="2"/>
    </row>
    <row r="75" spans="1:17" ht="25.5" hidden="1" customHeight="1" x14ac:dyDescent="0.25">
      <c r="A75" s="68" t="s">
        <v>48</v>
      </c>
      <c r="B75" s="68"/>
      <c r="C75" s="68"/>
      <c r="D75" s="68"/>
      <c r="E75" s="68"/>
      <c r="F75" s="68"/>
      <c r="G75" s="68"/>
      <c r="H75" s="68"/>
      <c r="I75" s="68"/>
      <c r="J75" s="68"/>
      <c r="K75" s="68"/>
      <c r="L75" s="68"/>
      <c r="M75" s="5"/>
      <c r="N75" s="5"/>
      <c r="O75" s="5"/>
      <c r="P75" s="2"/>
      <c r="Q75" s="2"/>
    </row>
    <row r="76" spans="1:17" ht="16.5" hidden="1" x14ac:dyDescent="0.25">
      <c r="A76" s="33" t="s">
        <v>44</v>
      </c>
      <c r="B76" s="57" t="s">
        <v>45</v>
      </c>
      <c r="C76" s="58"/>
      <c r="D76" s="59"/>
      <c r="E76" s="19" t="s">
        <v>3</v>
      </c>
      <c r="F76" s="20">
        <f>SUM(G76:L76)</f>
        <v>13939.902</v>
      </c>
      <c r="G76" s="20">
        <f>G77+G78+G79+G80+G81+G82+G83</f>
        <v>375.90199999999999</v>
      </c>
      <c r="H76" s="20">
        <f>H77+H78+H79+H80+H81+H82+H83</f>
        <v>0</v>
      </c>
      <c r="I76" s="20">
        <f>9000-136-5800</f>
        <v>3064</v>
      </c>
      <c r="J76" s="20">
        <v>4000</v>
      </c>
      <c r="K76" s="20">
        <v>6000</v>
      </c>
      <c r="L76" s="20">
        <f>L77+L78+L79+L80+L81+L82+L83</f>
        <v>500</v>
      </c>
      <c r="M76" s="9"/>
      <c r="N76" s="5"/>
      <c r="O76" s="5"/>
      <c r="P76" s="2"/>
      <c r="Q76" s="2"/>
    </row>
    <row r="77" spans="1:17" ht="38.25" hidden="1" customHeight="1" x14ac:dyDescent="0.25">
      <c r="A77" s="31" t="s">
        <v>7</v>
      </c>
      <c r="B77" s="14" t="s">
        <v>50</v>
      </c>
      <c r="C77" s="15" t="s">
        <v>6</v>
      </c>
      <c r="D77" s="46" t="s">
        <v>49</v>
      </c>
      <c r="E77" s="46" t="s">
        <v>3</v>
      </c>
      <c r="F77" s="20">
        <f t="shared" ref="F77:F86" si="4">SUM(G77:L77)</f>
        <v>0</v>
      </c>
      <c r="G77" s="21">
        <v>0</v>
      </c>
      <c r="H77" s="21">
        <v>0</v>
      </c>
      <c r="I77" s="21">
        <v>0</v>
      </c>
      <c r="J77" s="21">
        <v>0</v>
      </c>
      <c r="K77" s="21">
        <v>0</v>
      </c>
      <c r="L77" s="21">
        <v>0</v>
      </c>
      <c r="M77" s="5"/>
      <c r="N77" s="5"/>
      <c r="O77" s="5"/>
      <c r="P77" s="2"/>
      <c r="Q77" s="2"/>
    </row>
    <row r="78" spans="1:17" ht="129.75" hidden="1" customHeight="1" x14ac:dyDescent="0.25">
      <c r="A78" s="31" t="s">
        <v>41</v>
      </c>
      <c r="B78" s="14" t="s">
        <v>51</v>
      </c>
      <c r="C78" s="15" t="s">
        <v>6</v>
      </c>
      <c r="D78" s="47"/>
      <c r="E78" s="47"/>
      <c r="F78" s="20">
        <f t="shared" si="4"/>
        <v>0</v>
      </c>
      <c r="G78" s="21">
        <v>0</v>
      </c>
      <c r="H78" s="21">
        <v>0</v>
      </c>
      <c r="I78" s="21">
        <v>0</v>
      </c>
      <c r="J78" s="21">
        <v>0</v>
      </c>
      <c r="K78" s="21">
        <v>0</v>
      </c>
      <c r="L78" s="21">
        <v>0</v>
      </c>
      <c r="M78" s="5"/>
      <c r="N78" s="5"/>
      <c r="O78" s="5"/>
      <c r="P78" s="2"/>
      <c r="Q78" s="2"/>
    </row>
    <row r="79" spans="1:17" ht="38.25" hidden="1" customHeight="1" x14ac:dyDescent="0.25">
      <c r="A79" s="31" t="s">
        <v>52</v>
      </c>
      <c r="B79" s="14" t="s">
        <v>53</v>
      </c>
      <c r="C79" s="15" t="s">
        <v>6</v>
      </c>
      <c r="D79" s="47"/>
      <c r="E79" s="47"/>
      <c r="F79" s="20">
        <f t="shared" si="4"/>
        <v>800</v>
      </c>
      <c r="G79" s="21">
        <v>300</v>
      </c>
      <c r="H79" s="21">
        <v>0</v>
      </c>
      <c r="I79" s="21">
        <v>0</v>
      </c>
      <c r="J79" s="21">
        <v>0</v>
      </c>
      <c r="K79" s="21">
        <v>0</v>
      </c>
      <c r="L79" s="21">
        <v>500</v>
      </c>
      <c r="M79" s="5"/>
      <c r="N79" s="5"/>
      <c r="O79" s="5"/>
      <c r="P79" s="2"/>
      <c r="Q79" s="2"/>
    </row>
    <row r="80" spans="1:17" ht="18.75" hidden="1" customHeight="1" x14ac:dyDescent="0.25">
      <c r="A80" s="31" t="s">
        <v>54</v>
      </c>
      <c r="B80" s="14" t="s">
        <v>55</v>
      </c>
      <c r="C80" s="15" t="s">
        <v>56</v>
      </c>
      <c r="D80" s="47"/>
      <c r="E80" s="47"/>
      <c r="F80" s="20">
        <f t="shared" si="4"/>
        <v>0</v>
      </c>
      <c r="G80" s="21">
        <f>200-200</f>
        <v>0</v>
      </c>
      <c r="H80" s="21">
        <v>0</v>
      </c>
      <c r="I80" s="21">
        <v>0</v>
      </c>
      <c r="J80" s="21">
        <v>0</v>
      </c>
      <c r="K80" s="21">
        <v>0</v>
      </c>
      <c r="L80" s="21">
        <v>0</v>
      </c>
      <c r="M80" s="5"/>
      <c r="N80" s="5"/>
      <c r="O80" s="5"/>
      <c r="P80" s="2"/>
      <c r="Q80" s="2"/>
    </row>
    <row r="81" spans="1:17" ht="38.25" hidden="1" customHeight="1" x14ac:dyDescent="0.25">
      <c r="A81" s="31" t="s">
        <v>57</v>
      </c>
      <c r="B81" s="14" t="s">
        <v>58</v>
      </c>
      <c r="C81" s="15"/>
      <c r="D81" s="47"/>
      <c r="E81" s="47"/>
      <c r="F81" s="20">
        <f t="shared" si="4"/>
        <v>0</v>
      </c>
      <c r="G81" s="21"/>
      <c r="H81" s="21">
        <v>0</v>
      </c>
      <c r="I81" s="21">
        <v>0</v>
      </c>
      <c r="J81" s="21">
        <v>0</v>
      </c>
      <c r="K81" s="21">
        <v>0</v>
      </c>
      <c r="L81" s="21">
        <v>0</v>
      </c>
      <c r="M81" s="5"/>
      <c r="N81" s="5"/>
      <c r="O81" s="5"/>
      <c r="P81" s="2"/>
      <c r="Q81" s="2"/>
    </row>
    <row r="82" spans="1:17" ht="28.5" hidden="1" customHeight="1" x14ac:dyDescent="0.25">
      <c r="A82" s="15" t="s">
        <v>59</v>
      </c>
      <c r="B82" s="14" t="s">
        <v>42</v>
      </c>
      <c r="C82" s="17">
        <v>2020</v>
      </c>
      <c r="D82" s="47"/>
      <c r="E82" s="47"/>
      <c r="F82" s="20">
        <f t="shared" si="4"/>
        <v>0</v>
      </c>
      <c r="G82" s="21">
        <f>200+200-100-300</f>
        <v>0</v>
      </c>
      <c r="H82" s="21">
        <v>0</v>
      </c>
      <c r="I82" s="21">
        <v>0</v>
      </c>
      <c r="J82" s="21">
        <v>0</v>
      </c>
      <c r="K82" s="21">
        <v>0</v>
      </c>
      <c r="L82" s="21">
        <v>0</v>
      </c>
      <c r="M82" s="5"/>
      <c r="N82" s="5"/>
      <c r="O82" s="5"/>
      <c r="P82" s="2"/>
      <c r="Q82" s="2"/>
    </row>
    <row r="83" spans="1:17" ht="27.75" hidden="1" customHeight="1" x14ac:dyDescent="0.25">
      <c r="A83" s="22" t="s">
        <v>60</v>
      </c>
      <c r="B83" s="14" t="s">
        <v>61</v>
      </c>
      <c r="C83" s="17">
        <v>2020</v>
      </c>
      <c r="D83" s="47"/>
      <c r="E83" s="47"/>
      <c r="F83" s="20">
        <f t="shared" si="4"/>
        <v>75.902000000000001</v>
      </c>
      <c r="G83" s="21">
        <v>75.902000000000001</v>
      </c>
      <c r="H83" s="21">
        <v>0</v>
      </c>
      <c r="I83" s="21">
        <v>0</v>
      </c>
      <c r="J83" s="21">
        <v>0</v>
      </c>
      <c r="K83" s="21">
        <v>0</v>
      </c>
      <c r="L83" s="21">
        <v>0</v>
      </c>
      <c r="M83" s="5"/>
      <c r="N83" s="5"/>
      <c r="O83" s="5"/>
      <c r="P83" s="2"/>
      <c r="Q83" s="2"/>
    </row>
    <row r="84" spans="1:17" ht="27.75" hidden="1" customHeight="1" x14ac:dyDescent="0.25">
      <c r="A84" s="22" t="s">
        <v>112</v>
      </c>
      <c r="B84" s="14" t="s">
        <v>113</v>
      </c>
      <c r="C84" s="17">
        <v>2022</v>
      </c>
      <c r="D84" s="47"/>
      <c r="E84" s="47"/>
      <c r="F84" s="20">
        <f t="shared" si="4"/>
        <v>97.851999999999862</v>
      </c>
      <c r="G84" s="21"/>
      <c r="H84" s="21"/>
      <c r="I84" s="21">
        <f>5897.852-5800</f>
        <v>97.851999999999862</v>
      </c>
      <c r="J84" s="21"/>
      <c r="K84" s="21"/>
      <c r="L84" s="21"/>
      <c r="M84" s="23"/>
      <c r="N84" s="5"/>
      <c r="O84" s="5"/>
      <c r="P84" s="2"/>
      <c r="Q84" s="2"/>
    </row>
    <row r="85" spans="1:17" ht="54.75" hidden="1" customHeight="1" x14ac:dyDescent="0.25">
      <c r="A85" s="22" t="s">
        <v>114</v>
      </c>
      <c r="B85" s="14" t="s">
        <v>115</v>
      </c>
      <c r="C85" s="17">
        <v>2022</v>
      </c>
      <c r="D85" s="47"/>
      <c r="E85" s="47"/>
      <c r="F85" s="20">
        <f t="shared" si="4"/>
        <v>2961.37</v>
      </c>
      <c r="G85" s="21"/>
      <c r="H85" s="21"/>
      <c r="I85" s="21">
        <f>2961.37</f>
        <v>2961.37</v>
      </c>
      <c r="J85" s="21"/>
      <c r="K85" s="21"/>
      <c r="L85" s="21"/>
      <c r="M85" s="5"/>
      <c r="N85" s="5"/>
      <c r="O85" s="5"/>
      <c r="P85" s="2"/>
      <c r="Q85" s="2"/>
    </row>
    <row r="86" spans="1:17" ht="27.75" hidden="1" customHeight="1" x14ac:dyDescent="0.25">
      <c r="A86" s="22" t="s">
        <v>116</v>
      </c>
      <c r="B86" s="14" t="s">
        <v>117</v>
      </c>
      <c r="C86" s="17">
        <v>2022</v>
      </c>
      <c r="D86" s="48"/>
      <c r="E86" s="48"/>
      <c r="F86" s="20">
        <f t="shared" si="4"/>
        <v>4.7779999999999996</v>
      </c>
      <c r="G86" s="21"/>
      <c r="H86" s="21"/>
      <c r="I86" s="21">
        <v>4.7779999999999996</v>
      </c>
      <c r="J86" s="21"/>
      <c r="K86" s="21"/>
      <c r="L86" s="21"/>
      <c r="M86" s="5"/>
      <c r="N86" s="5"/>
      <c r="O86" s="5"/>
      <c r="P86" s="2"/>
      <c r="Q86" s="2"/>
    </row>
    <row r="87" spans="1:17" s="1" customFormat="1" ht="24.75" customHeight="1" x14ac:dyDescent="0.25">
      <c r="A87" s="34" t="s">
        <v>39</v>
      </c>
      <c r="B87" s="35"/>
      <c r="C87" s="35"/>
      <c r="D87" s="35"/>
      <c r="E87" s="36"/>
      <c r="F87" s="24">
        <f>F88+F89+F90</f>
        <v>206153.47600000002</v>
      </c>
      <c r="G87" s="24">
        <f t="shared" ref="G87:L87" si="5">G88+G89+G90</f>
        <v>25216.788</v>
      </c>
      <c r="H87" s="24">
        <f t="shared" si="5"/>
        <v>12535.96</v>
      </c>
      <c r="I87" s="24">
        <f t="shared" si="5"/>
        <v>123566.792</v>
      </c>
      <c r="J87" s="24">
        <f t="shared" si="5"/>
        <v>19206.968000000001</v>
      </c>
      <c r="K87" s="24">
        <f t="shared" si="5"/>
        <v>21206.968000000001</v>
      </c>
      <c r="L87" s="24">
        <f t="shared" si="5"/>
        <v>4420</v>
      </c>
      <c r="M87" s="25"/>
      <c r="N87" s="26"/>
      <c r="O87" s="26"/>
      <c r="P87" s="27"/>
      <c r="Q87" s="27"/>
    </row>
    <row r="88" spans="1:17" s="1" customFormat="1" ht="26.25" customHeight="1" x14ac:dyDescent="0.25">
      <c r="A88" s="37" t="s">
        <v>3</v>
      </c>
      <c r="B88" s="38"/>
      <c r="C88" s="38"/>
      <c r="D88" s="38"/>
      <c r="E88" s="39"/>
      <c r="F88" s="24">
        <f t="shared" ref="F88:L88" si="6">F9+F76</f>
        <v>23995.161</v>
      </c>
      <c r="G88" s="24">
        <f t="shared" si="6"/>
        <v>1875.902</v>
      </c>
      <c r="H88" s="24">
        <f t="shared" si="6"/>
        <v>1367.1680000000001</v>
      </c>
      <c r="I88" s="24">
        <f t="shared" si="6"/>
        <v>4720.6970000000001</v>
      </c>
      <c r="J88" s="24">
        <f t="shared" si="6"/>
        <v>5520.6970000000001</v>
      </c>
      <c r="K88" s="24">
        <f t="shared" si="6"/>
        <v>7520.6970000000001</v>
      </c>
      <c r="L88" s="24">
        <f t="shared" si="6"/>
        <v>2990</v>
      </c>
      <c r="M88" s="25"/>
      <c r="N88" s="26"/>
      <c r="O88" s="26"/>
      <c r="P88" s="27"/>
      <c r="Q88" s="27"/>
    </row>
    <row r="89" spans="1:17" s="1" customFormat="1" ht="26.25" customHeight="1" x14ac:dyDescent="0.25">
      <c r="A89" s="32"/>
      <c r="B89" s="38" t="s">
        <v>46</v>
      </c>
      <c r="C89" s="38"/>
      <c r="D89" s="38"/>
      <c r="E89" s="39"/>
      <c r="F89" s="24">
        <f>F10</f>
        <v>47055.625000000007</v>
      </c>
      <c r="G89" s="24">
        <f t="shared" ref="G89:L89" si="7">G10</f>
        <v>12304.512000000001</v>
      </c>
      <c r="H89" s="24">
        <f t="shared" si="7"/>
        <v>7050.9919999999993</v>
      </c>
      <c r="I89" s="24">
        <f t="shared" si="7"/>
        <v>327.57900000000001</v>
      </c>
      <c r="J89" s="24">
        <f t="shared" si="7"/>
        <v>13686.271000000001</v>
      </c>
      <c r="K89" s="24">
        <f t="shared" si="7"/>
        <v>13686.271000000001</v>
      </c>
      <c r="L89" s="24">
        <f t="shared" si="7"/>
        <v>0</v>
      </c>
      <c r="M89" s="25"/>
      <c r="N89" s="26"/>
      <c r="O89" s="26"/>
      <c r="P89" s="27"/>
      <c r="Q89" s="27"/>
    </row>
    <row r="90" spans="1:17" s="1" customFormat="1" ht="30.75" customHeight="1" x14ac:dyDescent="0.25">
      <c r="A90" s="37" t="s">
        <v>40</v>
      </c>
      <c r="B90" s="38"/>
      <c r="C90" s="38"/>
      <c r="D90" s="38"/>
      <c r="E90" s="39"/>
      <c r="F90" s="24">
        <f>F11</f>
        <v>135102.69</v>
      </c>
      <c r="G90" s="24">
        <f t="shared" ref="G90:L90" si="8">G11</f>
        <v>11036.374</v>
      </c>
      <c r="H90" s="24">
        <f t="shared" si="8"/>
        <v>4117.8</v>
      </c>
      <c r="I90" s="24">
        <f t="shared" si="8"/>
        <v>118518.516</v>
      </c>
      <c r="J90" s="24">
        <f t="shared" si="8"/>
        <v>0</v>
      </c>
      <c r="K90" s="24">
        <f t="shared" si="8"/>
        <v>0</v>
      </c>
      <c r="L90" s="24">
        <f t="shared" si="8"/>
        <v>1430</v>
      </c>
      <c r="M90" s="25"/>
      <c r="N90" s="26"/>
      <c r="O90" s="26"/>
      <c r="P90" s="27"/>
      <c r="Q90" s="27"/>
    </row>
    <row r="91" spans="1:17" ht="16.5" x14ac:dyDescent="0.25">
      <c r="A91" s="5"/>
      <c r="B91" s="5"/>
      <c r="C91" s="5"/>
      <c r="D91" s="5"/>
      <c r="E91" s="5"/>
      <c r="F91" s="23"/>
      <c r="G91" s="23"/>
      <c r="H91" s="23"/>
      <c r="I91" s="23"/>
      <c r="J91" s="23"/>
      <c r="K91" s="23"/>
      <c r="L91" s="23"/>
      <c r="M91" s="5"/>
      <c r="N91" s="2"/>
      <c r="O91" s="2"/>
      <c r="P91" s="2"/>
      <c r="Q91" s="2"/>
    </row>
    <row r="92" spans="1:17" ht="16.5" x14ac:dyDescent="0.25">
      <c r="A92" s="5"/>
      <c r="B92" s="5"/>
      <c r="C92" s="5"/>
      <c r="D92" s="5"/>
      <c r="E92" s="5"/>
      <c r="F92" s="28"/>
      <c r="G92" s="28"/>
      <c r="H92" s="28"/>
      <c r="I92" s="28"/>
      <c r="J92" s="28"/>
      <c r="K92" s="28"/>
      <c r="L92" s="28"/>
      <c r="M92" s="2"/>
      <c r="N92" s="2"/>
      <c r="O92" s="2"/>
      <c r="P92" s="2"/>
      <c r="Q92" s="2"/>
    </row>
    <row r="93" spans="1:17" ht="16.5" x14ac:dyDescent="0.25">
      <c r="A93" s="5"/>
      <c r="B93" s="5"/>
      <c r="C93" s="5"/>
      <c r="D93" s="5"/>
      <c r="E93" s="5"/>
      <c r="F93" s="9"/>
      <c r="G93" s="5"/>
      <c r="H93" s="5"/>
      <c r="I93" s="5"/>
      <c r="J93" s="5"/>
      <c r="K93" s="5"/>
      <c r="L93" s="5"/>
      <c r="M93" s="2"/>
      <c r="N93" s="2"/>
      <c r="O93" s="2"/>
      <c r="P93" s="2"/>
      <c r="Q93" s="2"/>
    </row>
    <row r="94" spans="1:17" ht="16.5" x14ac:dyDescent="0.25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  <c r="M94" s="2"/>
      <c r="N94" s="2"/>
      <c r="O94" s="2"/>
      <c r="P94" s="2"/>
      <c r="Q94" s="2"/>
    </row>
  </sheetData>
  <autoFilter ref="E6:L77"/>
  <mergeCells count="82">
    <mergeCell ref="E1:I1"/>
    <mergeCell ref="E2:I2"/>
    <mergeCell ref="E3:I3"/>
    <mergeCell ref="E4:I4"/>
    <mergeCell ref="E5:I5"/>
    <mergeCell ref="C66:C67"/>
    <mergeCell ref="A58:A59"/>
    <mergeCell ref="B58:B59"/>
    <mergeCell ref="C58:C59"/>
    <mergeCell ref="A60:A61"/>
    <mergeCell ref="B60:B61"/>
    <mergeCell ref="C60:C61"/>
    <mergeCell ref="A62:A63"/>
    <mergeCell ref="B62:B63"/>
    <mergeCell ref="C62:C63"/>
    <mergeCell ref="C64:C65"/>
    <mergeCell ref="A64:A65"/>
    <mergeCell ref="B64:B65"/>
    <mergeCell ref="C44:C45"/>
    <mergeCell ref="B44:B45"/>
    <mergeCell ref="A44:A45"/>
    <mergeCell ref="A46:A47"/>
    <mergeCell ref="B46:B47"/>
    <mergeCell ref="A40:A41"/>
    <mergeCell ref="B40:B41"/>
    <mergeCell ref="C40:C41"/>
    <mergeCell ref="A36:A37"/>
    <mergeCell ref="B36:B37"/>
    <mergeCell ref="C36:C37"/>
    <mergeCell ref="A38:A39"/>
    <mergeCell ref="B38:B39"/>
    <mergeCell ref="C38:C39"/>
    <mergeCell ref="A28:A29"/>
    <mergeCell ref="B28:B29"/>
    <mergeCell ref="C28:C29"/>
    <mergeCell ref="A30:A31"/>
    <mergeCell ref="B30:B31"/>
    <mergeCell ref="C30:C31"/>
    <mergeCell ref="A24:A25"/>
    <mergeCell ref="B24:B25"/>
    <mergeCell ref="C24:C25"/>
    <mergeCell ref="A26:A27"/>
    <mergeCell ref="B26:B27"/>
    <mergeCell ref="C26:C27"/>
    <mergeCell ref="A32:A33"/>
    <mergeCell ref="B32:B33"/>
    <mergeCell ref="C32:C33"/>
    <mergeCell ref="A34:A35"/>
    <mergeCell ref="B34:B35"/>
    <mergeCell ref="C34:C35"/>
    <mergeCell ref="A90:E90"/>
    <mergeCell ref="A7:L7"/>
    <mergeCell ref="B8:D11"/>
    <mergeCell ref="A8:A11"/>
    <mergeCell ref="C12:C13"/>
    <mergeCell ref="A12:A13"/>
    <mergeCell ref="B12:B13"/>
    <mergeCell ref="B76:D76"/>
    <mergeCell ref="A75:L75"/>
    <mergeCell ref="C46:C47"/>
    <mergeCell ref="C48:C50"/>
    <mergeCell ref="B48:B50"/>
    <mergeCell ref="A48:A50"/>
    <mergeCell ref="D77:D86"/>
    <mergeCell ref="E77:E86"/>
    <mergeCell ref="B89:E89"/>
    <mergeCell ref="A87:E87"/>
    <mergeCell ref="A88:E88"/>
    <mergeCell ref="A68:A70"/>
    <mergeCell ref="B68:B70"/>
    <mergeCell ref="C68:C70"/>
    <mergeCell ref="B71:B72"/>
    <mergeCell ref="A71:A72"/>
    <mergeCell ref="C71:C72"/>
    <mergeCell ref="B73:B74"/>
    <mergeCell ref="C73:C74"/>
    <mergeCell ref="D12:D74"/>
    <mergeCell ref="B42:B43"/>
    <mergeCell ref="A42:A43"/>
    <mergeCell ref="C42:C43"/>
    <mergeCell ref="A66:A67"/>
    <mergeCell ref="B66:B67"/>
  </mergeCells>
  <pageMargins left="0.78740157480314965" right="0" top="0" bottom="0" header="0.31496062992125984" footer="0.31496062992125984"/>
  <pageSetup paperSize="9" scale="9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основные мероприятия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Ирина</cp:lastModifiedBy>
  <cp:lastPrinted>2022-06-21T11:40:06Z</cp:lastPrinted>
  <dcterms:created xsi:type="dcterms:W3CDTF">2019-11-06T11:58:30Z</dcterms:created>
  <dcterms:modified xsi:type="dcterms:W3CDTF">2022-06-21T11:40:15Z</dcterms:modified>
</cp:coreProperties>
</file>